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theus\Google Drive\PREFEITURA DE ITARANA\Jurídica\Pavimentação - Itaraninha\Arquivos editáveis\Convênio de 1 milhão\"/>
    </mc:Choice>
  </mc:AlternateContent>
  <bookViews>
    <workbookView xWindow="0" yWindow="0" windowWidth="20490" windowHeight="7755"/>
  </bookViews>
  <sheets>
    <sheet name="PLANILHA" sheetId="2" r:id="rId1"/>
    <sheet name="CRONOGRAMA" sheetId="3" r:id="rId2"/>
    <sheet name="Memória de Cálculo 2" sheetId="6" r:id="rId3"/>
    <sheet name="Composição de custos" sheetId="5" r:id="rId4"/>
  </sheets>
  <definedNames>
    <definedName name="_xlnm.Print_Area" localSheetId="3">'Composição de custos'!$A$1:$I$32</definedName>
    <definedName name="_xlnm.Print_Area" localSheetId="1">CRONOGRAMA!$A$1:$M$27</definedName>
    <definedName name="_xlnm.Print_Area" localSheetId="2">'Memória de Cálculo 2'!$A$1:$Q$473</definedName>
    <definedName name="_xlnm.Print_Area" localSheetId="0">PLANILHA!$A$1:$H$73</definedName>
  </definedNames>
  <calcPr calcId="171027"/>
</workbook>
</file>

<file path=xl/calcChain.xml><?xml version="1.0" encoding="utf-8"?>
<calcChain xmlns="http://schemas.openxmlformats.org/spreadsheetml/2006/main">
  <c r="H59" i="2" l="1"/>
  <c r="N7" i="3" l="1"/>
  <c r="N9" i="3"/>
  <c r="N11" i="3"/>
  <c r="N13" i="3"/>
  <c r="N15" i="3"/>
  <c r="N17" i="3"/>
  <c r="N5" i="3"/>
  <c r="B48" i="6" l="1"/>
  <c r="B39" i="6"/>
  <c r="P45" i="6"/>
  <c r="P44" i="6"/>
  <c r="P43" i="6"/>
  <c r="P42" i="6"/>
  <c r="P41" i="6"/>
  <c r="P40" i="6"/>
  <c r="P432" i="6"/>
  <c r="P433" i="6"/>
  <c r="P434" i="6"/>
  <c r="P435" i="6"/>
  <c r="P436" i="6"/>
  <c r="P437" i="6"/>
  <c r="P438" i="6"/>
  <c r="P439" i="6"/>
  <c r="P440" i="6"/>
  <c r="P441" i="6"/>
  <c r="P442" i="6"/>
  <c r="P443" i="6"/>
  <c r="P444" i="6"/>
  <c r="P445" i="6"/>
  <c r="P446" i="6"/>
  <c r="P447" i="6"/>
  <c r="P448" i="6"/>
  <c r="P449" i="6"/>
  <c r="P450" i="6"/>
  <c r="P451" i="6"/>
  <c r="P452" i="6"/>
  <c r="P453" i="6"/>
  <c r="P431" i="6"/>
  <c r="P260" i="6"/>
  <c r="P261" i="6"/>
  <c r="P262" i="6"/>
  <c r="P263" i="6"/>
  <c r="P264" i="6"/>
  <c r="P265" i="6"/>
  <c r="P266" i="6"/>
  <c r="P267" i="6"/>
  <c r="P268" i="6"/>
  <c r="P269" i="6"/>
  <c r="P270" i="6"/>
  <c r="P271" i="6"/>
  <c r="P272" i="6"/>
  <c r="P273" i="6"/>
  <c r="P274" i="6"/>
  <c r="P275" i="6"/>
  <c r="P276" i="6"/>
  <c r="P277" i="6"/>
  <c r="P278" i="6"/>
  <c r="P279" i="6"/>
  <c r="P280" i="6"/>
  <c r="P281" i="6"/>
  <c r="P282" i="6"/>
  <c r="P283" i="6"/>
  <c r="P284" i="6"/>
  <c r="P285" i="6"/>
  <c r="P286" i="6"/>
  <c r="P287" i="6"/>
  <c r="P288" i="6"/>
  <c r="P289" i="6"/>
  <c r="P290" i="6"/>
  <c r="P291" i="6"/>
  <c r="P292" i="6"/>
  <c r="P293" i="6"/>
  <c r="P294" i="6"/>
  <c r="P295" i="6"/>
  <c r="P296" i="6"/>
  <c r="P297" i="6"/>
  <c r="P298" i="6"/>
  <c r="P299" i="6"/>
  <c r="P300" i="6"/>
  <c r="P301" i="6"/>
  <c r="P302" i="6"/>
  <c r="P303" i="6"/>
  <c r="P304" i="6"/>
  <c r="P305" i="6"/>
  <c r="P306" i="6"/>
  <c r="P307" i="6"/>
  <c r="P308" i="6"/>
  <c r="P309" i="6"/>
  <c r="P310" i="6"/>
  <c r="P311" i="6"/>
  <c r="P312" i="6"/>
  <c r="P313" i="6"/>
  <c r="P314" i="6"/>
  <c r="P315" i="6"/>
  <c r="P316" i="6"/>
  <c r="P317" i="6"/>
  <c r="P318" i="6"/>
  <c r="P319" i="6"/>
  <c r="P320" i="6"/>
  <c r="P321" i="6"/>
  <c r="P322" i="6"/>
  <c r="P323" i="6"/>
  <c r="P324" i="6"/>
  <c r="P325" i="6"/>
  <c r="P326" i="6"/>
  <c r="P327" i="6"/>
  <c r="P328" i="6"/>
  <c r="P329" i="6"/>
  <c r="P330" i="6"/>
  <c r="P331" i="6"/>
  <c r="P332" i="6"/>
  <c r="P333" i="6"/>
  <c r="P259" i="6"/>
  <c r="P232" i="6"/>
  <c r="P233" i="6"/>
  <c r="P202" i="6"/>
  <c r="P203" i="6"/>
  <c r="P204" i="6"/>
  <c r="P205" i="6"/>
  <c r="P206" i="6"/>
  <c r="P207" i="6"/>
  <c r="P208" i="6"/>
  <c r="P209" i="6"/>
  <c r="P210" i="6"/>
  <c r="P211" i="6"/>
  <c r="P212" i="6"/>
  <c r="P213" i="6"/>
  <c r="P214" i="6"/>
  <c r="P215" i="6"/>
  <c r="P216" i="6"/>
  <c r="P217" i="6"/>
  <c r="P201" i="6"/>
  <c r="P198" i="6"/>
  <c r="P31" i="6"/>
  <c r="P27" i="6"/>
  <c r="P28" i="6" s="1"/>
  <c r="P23" i="6"/>
  <c r="P24" i="6" s="1"/>
  <c r="P19" i="6"/>
  <c r="P20" i="6" s="1"/>
  <c r="P16" i="6"/>
  <c r="P12" i="6"/>
  <c r="P64" i="6"/>
  <c r="F22" i="2" s="1"/>
  <c r="H22" i="2" s="1"/>
  <c r="G58" i="2"/>
  <c r="G56" i="2"/>
  <c r="G49" i="2"/>
  <c r="G23" i="2"/>
  <c r="P462" i="6"/>
  <c r="P463" i="6" s="1"/>
  <c r="F65" i="2" s="1"/>
  <c r="N458" i="6"/>
  <c r="N457" i="6"/>
  <c r="P457" i="6" s="1"/>
  <c r="J458" i="6"/>
  <c r="K255" i="6"/>
  <c r="N255" i="6" s="1"/>
  <c r="O239" i="6"/>
  <c r="P239" i="6" s="1"/>
  <c r="O240" i="6"/>
  <c r="P240" i="6" s="1"/>
  <c r="K346" i="6"/>
  <c r="P346" i="6" s="1"/>
  <c r="P347" i="6" s="1"/>
  <c r="P427" i="6"/>
  <c r="N338" i="6" s="1"/>
  <c r="O338" i="6" s="1"/>
  <c r="P338" i="6" s="1"/>
  <c r="P339" i="6" s="1"/>
  <c r="P46" i="6" l="1"/>
  <c r="F16" i="2" s="1"/>
  <c r="P454" i="6"/>
  <c r="F63" i="2" s="1"/>
  <c r="P334" i="6"/>
  <c r="P458" i="6"/>
  <c r="P459" i="6" s="1"/>
  <c r="F64" i="2" s="1"/>
  <c r="H64" i="2" s="1"/>
  <c r="F55" i="2"/>
  <c r="H55" i="2" s="1"/>
  <c r="O342" i="6"/>
  <c r="P342" i="6" s="1"/>
  <c r="P343" i="6" s="1"/>
  <c r="F56" i="2" s="1"/>
  <c r="H56" i="2" s="1"/>
  <c r="F57" i="2"/>
  <c r="H57" i="2" s="1"/>
  <c r="O350" i="6"/>
  <c r="P350" i="6" s="1"/>
  <c r="P351" i="6" s="1"/>
  <c r="F58" i="2" s="1"/>
  <c r="H58" i="2" s="1"/>
  <c r="H60" i="2" l="1"/>
  <c r="D15" i="3" l="1"/>
  <c r="L16" i="3" s="1"/>
  <c r="N16" i="3" s="1"/>
  <c r="M16" i="3"/>
  <c r="F40" i="2"/>
  <c r="F15" i="2"/>
  <c r="F7" i="2"/>
  <c r="F6" i="2"/>
  <c r="H6" i="2" s="1"/>
  <c r="P32" i="6"/>
  <c r="O68" i="6"/>
  <c r="P68" i="6" s="1"/>
  <c r="F51" i="2"/>
  <c r="H51" i="2" s="1"/>
  <c r="K253" i="6"/>
  <c r="N253" i="6" s="1"/>
  <c r="K238" i="6"/>
  <c r="N238" i="6" s="1"/>
  <c r="O238" i="6" s="1"/>
  <c r="P238" i="6" s="1"/>
  <c r="P241" i="6" s="1"/>
  <c r="B243" i="6"/>
  <c r="K231" i="6"/>
  <c r="N231" i="6" s="1"/>
  <c r="P231" i="6" s="1"/>
  <c r="P234" i="6" s="1"/>
  <c r="P226" i="6"/>
  <c r="F42" i="2" s="1"/>
  <c r="P218" i="6"/>
  <c r="F41" i="2" s="1"/>
  <c r="P194" i="6"/>
  <c r="F39" i="2" s="1"/>
  <c r="P184" i="6"/>
  <c r="F38" i="2" s="1"/>
  <c r="P179" i="6"/>
  <c r="F37" i="2" s="1"/>
  <c r="P175" i="6"/>
  <c r="F36" i="2" s="1"/>
  <c r="P166" i="6"/>
  <c r="F35" i="2" s="1"/>
  <c r="P156" i="6"/>
  <c r="F34" i="2" s="1"/>
  <c r="P151" i="6"/>
  <c r="F33" i="2" s="1"/>
  <c r="P147" i="6"/>
  <c r="F32" i="2" s="1"/>
  <c r="P138" i="6"/>
  <c r="F31" i="2" s="1"/>
  <c r="K99" i="6"/>
  <c r="F46" i="2" l="1"/>
  <c r="O87" i="6"/>
  <c r="P87" i="6" s="1"/>
  <c r="O88" i="6"/>
  <c r="P88" i="6" s="1"/>
  <c r="O89" i="6"/>
  <c r="P89" i="6" s="1"/>
  <c r="O90" i="6"/>
  <c r="P90" i="6" s="1"/>
  <c r="O91" i="6"/>
  <c r="P91" i="6" s="1"/>
  <c r="O92" i="6"/>
  <c r="P92" i="6" s="1"/>
  <c r="O86" i="6"/>
  <c r="P86" i="6" s="1"/>
  <c r="F47" i="2" l="1"/>
  <c r="H47" i="2" s="1"/>
  <c r="O244" i="6"/>
  <c r="P93" i="6"/>
  <c r="F28" i="2" s="1"/>
  <c r="H28" i="2" s="1"/>
  <c r="O82" i="6"/>
  <c r="P82" i="6" s="1"/>
  <c r="K74" i="6"/>
  <c r="K75" i="6"/>
  <c r="O75" i="6" s="1"/>
  <c r="P75" i="6" s="1"/>
  <c r="K76" i="6"/>
  <c r="K77" i="6"/>
  <c r="O77" i="6" s="1"/>
  <c r="P77" i="6" s="1"/>
  <c r="K78" i="6"/>
  <c r="O78" i="6" s="1"/>
  <c r="P78" i="6" s="1"/>
  <c r="K79" i="6"/>
  <c r="O79" i="6" s="1"/>
  <c r="P79" i="6" s="1"/>
  <c r="K80" i="6"/>
  <c r="O80" i="6" s="1"/>
  <c r="P80" i="6" s="1"/>
  <c r="K81" i="6"/>
  <c r="O81" i="6" s="1"/>
  <c r="P81" i="6" s="1"/>
  <c r="K73" i="6"/>
  <c r="N63" i="6"/>
  <c r="P244" i="6" l="1"/>
  <c r="P245" i="6" s="1"/>
  <c r="O248" i="6" s="1"/>
  <c r="P248" i="6" s="1"/>
  <c r="P249" i="6" s="1"/>
  <c r="O73" i="6"/>
  <c r="P73" i="6" s="1"/>
  <c r="K104" i="6" s="1"/>
  <c r="K97" i="6"/>
  <c r="L97" i="6"/>
  <c r="O74" i="6"/>
  <c r="P74" i="6" s="1"/>
  <c r="K105" i="6" s="1"/>
  <c r="L98" i="6"/>
  <c r="K98" i="6"/>
  <c r="O76" i="6"/>
  <c r="P76" i="6" s="1"/>
  <c r="K106" i="6" s="1"/>
  <c r="L99" i="6"/>
  <c r="O99" i="6" s="1"/>
  <c r="P99" i="6" s="1"/>
  <c r="L106" i="6" s="1"/>
  <c r="P60" i="6"/>
  <c r="K59" i="6"/>
  <c r="N59" i="6" s="1"/>
  <c r="P50" i="6"/>
  <c r="P51" i="6"/>
  <c r="P52" i="6"/>
  <c r="P53" i="6"/>
  <c r="P54" i="6"/>
  <c r="P49" i="6"/>
  <c r="P55" i="6" l="1"/>
  <c r="F17" i="2" s="1"/>
  <c r="H17" i="2" s="1"/>
  <c r="F48" i="2"/>
  <c r="H48" i="2" s="1"/>
  <c r="F49" i="2"/>
  <c r="H49" i="2" s="1"/>
  <c r="P253" i="6"/>
  <c r="O98" i="6"/>
  <c r="P98" i="6" s="1"/>
  <c r="L105" i="6" s="1"/>
  <c r="O105" i="6" s="1"/>
  <c r="P105" i="6" s="1"/>
  <c r="O67" i="6"/>
  <c r="P67" i="6" s="1"/>
  <c r="F21" i="2"/>
  <c r="P83" i="6"/>
  <c r="F27" i="2" s="1"/>
  <c r="O97" i="6"/>
  <c r="P97" i="6" s="1"/>
  <c r="L104" i="6" s="1"/>
  <c r="O104" i="6" s="1"/>
  <c r="P104" i="6" s="1"/>
  <c r="O106" i="6"/>
  <c r="P106" i="6" s="1"/>
  <c r="P69" i="6" l="1"/>
  <c r="F23" i="2" s="1"/>
  <c r="H23" i="2" s="1"/>
  <c r="P256" i="6"/>
  <c r="F50" i="2" s="1"/>
  <c r="P100" i="6"/>
  <c r="F29" i="2" s="1"/>
  <c r="P107" i="6"/>
  <c r="F30" i="2" s="1"/>
  <c r="I19" i="5" l="1"/>
  <c r="I21" i="5"/>
  <c r="I17" i="5" l="1"/>
  <c r="I18" i="5"/>
  <c r="I20" i="5"/>
  <c r="I16" i="5"/>
  <c r="I23" i="5" l="1"/>
  <c r="I27" i="5" s="1"/>
  <c r="I29" i="5" s="1"/>
  <c r="I30" i="5" s="1"/>
  <c r="G42" i="2" s="1"/>
  <c r="H29" i="2" l="1"/>
  <c r="H30" i="2"/>
  <c r="H31" i="2"/>
  <c r="H32" i="2"/>
  <c r="H33" i="2"/>
  <c r="H34" i="2"/>
  <c r="H35" i="2"/>
  <c r="H36" i="2"/>
  <c r="H37" i="2"/>
  <c r="H38" i="2"/>
  <c r="H39" i="2"/>
  <c r="H40" i="2"/>
  <c r="H41" i="2"/>
  <c r="H42" i="2"/>
  <c r="H65" i="2"/>
  <c r="H63" i="2"/>
  <c r="H46" i="2"/>
  <c r="H50" i="2"/>
  <c r="H27" i="2"/>
  <c r="H21" i="2"/>
  <c r="H16" i="2"/>
  <c r="H15" i="2"/>
  <c r="H7" i="2"/>
  <c r="H8" i="2"/>
  <c r="H9" i="2"/>
  <c r="H10" i="2"/>
  <c r="H11" i="2"/>
  <c r="H18" i="2" l="1"/>
  <c r="D7" i="3" s="1"/>
  <c r="H8" i="3" s="1"/>
  <c r="H66" i="2"/>
  <c r="H52" i="2"/>
  <c r="D13" i="3" s="1"/>
  <c r="H43" i="2"/>
  <c r="D11" i="3" s="1"/>
  <c r="H12" i="2"/>
  <c r="D5" i="3" s="1"/>
  <c r="D17" i="3" l="1"/>
  <c r="M18" i="3" s="1"/>
  <c r="N18" i="3" s="1"/>
  <c r="H68" i="2"/>
  <c r="L14" i="3"/>
  <c r="K14" i="3"/>
  <c r="J12" i="3"/>
  <c r="I12" i="3"/>
  <c r="H6" i="3"/>
  <c r="K8" i="3"/>
  <c r="K21" i="3" s="1"/>
  <c r="J8" i="3"/>
  <c r="J21" i="3" s="1"/>
  <c r="M8" i="3"/>
  <c r="M21" i="3" s="1"/>
  <c r="I8" i="3"/>
  <c r="L8" i="3"/>
  <c r="L21" i="3" s="1"/>
  <c r="H24" i="2"/>
  <c r="D9" i="3" s="1"/>
  <c r="H10" i="3" s="1"/>
  <c r="N10" i="3" s="1"/>
  <c r="I21" i="3" l="1"/>
  <c r="H21" i="3"/>
  <c r="D19" i="3"/>
  <c r="M19" i="3" s="1"/>
  <c r="N14" i="3"/>
  <c r="N6" i="3"/>
  <c r="N8" i="3"/>
  <c r="N12" i="3"/>
  <c r="K19" i="3" l="1"/>
  <c r="H22" i="3"/>
  <c r="I19" i="3" l="1"/>
  <c r="H19" i="3"/>
  <c r="H20" i="3" s="1"/>
  <c r="L19" i="3"/>
  <c r="J19" i="3"/>
  <c r="I22" i="3"/>
  <c r="J22" i="3" s="1"/>
  <c r="K22" i="3" s="1"/>
  <c r="L22" i="3" s="1"/>
  <c r="M22" i="3" s="1"/>
  <c r="I20" i="3" l="1"/>
  <c r="J20" i="3" s="1"/>
  <c r="K20" i="3" s="1"/>
  <c r="L20" i="3" s="1"/>
  <c r="M20" i="3" s="1"/>
</calcChain>
</file>

<file path=xl/sharedStrings.xml><?xml version="1.0" encoding="utf-8"?>
<sst xmlns="http://schemas.openxmlformats.org/spreadsheetml/2006/main" count="1247" uniqueCount="302">
  <si>
    <t>05.05</t>
  </si>
  <si>
    <t>DER-ES</t>
  </si>
  <si>
    <t>m³</t>
  </si>
  <si>
    <t>ITEM</t>
  </si>
  <si>
    <t>ORGÃO</t>
  </si>
  <si>
    <t>DESCRIÇÃO SERVIÇO</t>
  </si>
  <si>
    <t>CUSTO (R$)</t>
  </si>
  <si>
    <t>UNITÁRIO</t>
  </si>
  <si>
    <t>TOTAL</t>
  </si>
  <si>
    <t>01                                          CANTEIRO DE OBRAS</t>
  </si>
  <si>
    <t>01.01</t>
  </si>
  <si>
    <t>Barracão com sanitário, em chapa compensada 12 mm e pont. 8x8cm, piso cimentado e cobertura em telha de fibroc. 6mm, incl. ponto de luz e cx. inspeção</t>
  </si>
  <si>
    <t>m²</t>
  </si>
  <si>
    <t>01.02</t>
  </si>
  <si>
    <t>Sanitário e vestiário de 40/60 func., c/ 33,90m², paredes chapa compens. 12mm e pont. 8x8cm, piso ciment., cobert. telha fibroc., incl. luz e cx. insp</t>
  </si>
  <si>
    <t>und</t>
  </si>
  <si>
    <t>01.03</t>
  </si>
  <si>
    <t>Rede de água c/ padrão de entrada d'água diâm. 3/4" conf. CESAN, incl. tubos e conexões p/ aliment., distrib., extravas. e limp., cons. o padrão a 25m</t>
  </si>
  <si>
    <t>m</t>
  </si>
  <si>
    <t>01.04</t>
  </si>
  <si>
    <t>Rede de esgoto, contendo fossa e filtro, incl. tubos e conexões de ligação entre caixas, considerando distância de 25m</t>
  </si>
  <si>
    <t>01.05</t>
  </si>
  <si>
    <t>Rede de luz, incl. padrão entr. energia trifás. cabo ligação até barracões, quadro distrib., disj. e chave de força, cons. 20m entre padrão entr.e QDG</t>
  </si>
  <si>
    <t>01.06</t>
  </si>
  <si>
    <t>Reservatório de fibra de vidro de 1000 L, incl. suporte em madeira de 7x12cm, elevado de 4m</t>
  </si>
  <si>
    <t>SUB-TOTAL - 01</t>
  </si>
  <si>
    <t>02                                          SERVIÇOS PRELIMINARES</t>
  </si>
  <si>
    <t>02.01</t>
  </si>
  <si>
    <t>Placa de obra nas dimensões de 2,0 x 4,0 m, padrão SEDURB</t>
  </si>
  <si>
    <t>02.02</t>
  </si>
  <si>
    <t>mês</t>
  </si>
  <si>
    <t>SUB-TOTAL - 02</t>
  </si>
  <si>
    <t>03                                          TERRAPLENAGEM</t>
  </si>
  <si>
    <t>03.01</t>
  </si>
  <si>
    <t>Escavação e carga de material de 1ª categoria com escavadeira em Vias Urbanas</t>
  </si>
  <si>
    <t>03.02</t>
  </si>
  <si>
    <t>Compactação de aterros 100% PN em Vias Urbanas</t>
  </si>
  <si>
    <t>03.03</t>
  </si>
  <si>
    <t>t</t>
  </si>
  <si>
    <t>SUB-TOTAL - 03</t>
  </si>
  <si>
    <t>04                                          DRENAGEM</t>
  </si>
  <si>
    <t>04.01</t>
  </si>
  <si>
    <t>Escavação mecânica em material de 1ª cat. H-&gt; 0,00 a 1,50 m, em Vias Urbanas</t>
  </si>
  <si>
    <t>04.02</t>
  </si>
  <si>
    <t>Escavação mecânica em material de 1ª cat. H-&gt; 1,50 a 3,00 m, em Vias Urbanas</t>
  </si>
  <si>
    <t>04.03</t>
  </si>
  <si>
    <t>Reaterro com areia, tudo incluído, em Vias Urbanas</t>
  </si>
  <si>
    <t>04.04</t>
  </si>
  <si>
    <t>Reaterro de cavas c/ compactação mecânica (compactador manual), em Vias Urbanas</t>
  </si>
  <si>
    <t>04.05</t>
  </si>
  <si>
    <t>04.06</t>
  </si>
  <si>
    <t>Corpo BSTC (greide) diâmetro 0,30 m CA-1 MF inclusive escavação, reaterro e transporte do tubo em Vias Urbanas</t>
  </si>
  <si>
    <t>04.07</t>
  </si>
  <si>
    <t>Corpo BSTC (greide) diâmetro 0,40 m CA-1 MF inclusive escavação, reaterro e transporte do tubo em Vias Urbanas</t>
  </si>
  <si>
    <t>04.08</t>
  </si>
  <si>
    <t>Corpo BSTC (grota) diâmetro 0,60 m CA-2 PB exclusive escavação e reaterro, inclusive transporte do tubo em Vias Urbanas</t>
  </si>
  <si>
    <t>04.09</t>
  </si>
  <si>
    <t>Corpo BSTC (grota) diâmetro 0,80 m CA-2 PB exclusive escavação e reaterro, inclusive transporte do tubo em Vias Urbanas</t>
  </si>
  <si>
    <t>04.10</t>
  </si>
  <si>
    <t>Corpo BSTC (grota) diâmetro 1,00 m CA-2 PB exclusive escavação e reaterro, inclusive transporte do tubo</t>
  </si>
  <si>
    <t>04.11</t>
  </si>
  <si>
    <t>04.12</t>
  </si>
  <si>
    <t>04.13</t>
  </si>
  <si>
    <t>04.14</t>
  </si>
  <si>
    <t>Poço de Visita para BSTC diâm. 0,40 m em blocos de concreto, em Vias Urbanas</t>
  </si>
  <si>
    <t>04.15</t>
  </si>
  <si>
    <t>Poço de visita para BSTC diâm. 0,60 m em blocos de concreto, em Vias Urbanas</t>
  </si>
  <si>
    <t>04.16</t>
  </si>
  <si>
    <t>Poço de visita para BSTC diâm. 0,80 m em blocos de concreto, em Vias Urbanas</t>
  </si>
  <si>
    <t>Poço de visita em bloco pré-moldado para d-&gt;1,00m (1,30x1,30m) (Vias Urbanas)</t>
  </si>
  <si>
    <t>Boca de concreto ciclópico para BSTC diâmetro 0,40 m</t>
  </si>
  <si>
    <t>Caixa ralo em blocos pré-moldados e grelha articulada em FFA em Vias Urbanas</t>
  </si>
  <si>
    <t>DRE-01</t>
  </si>
  <si>
    <t>COMP</t>
  </si>
  <si>
    <t>Trincheira drenante  em concreto armado , incluíndo grelhas FOFO , escavação e reaterro</t>
  </si>
  <si>
    <t>SUB-TOTAL - 04</t>
  </si>
  <si>
    <t>05                                          PAVIMENTAÇÃO</t>
  </si>
  <si>
    <t>05.01</t>
  </si>
  <si>
    <t>05.02</t>
  </si>
  <si>
    <t>05.03</t>
  </si>
  <si>
    <t>Regularização e compactação do sub-leito (100% P.N.) H-&gt;0,15m em Vias Urbanas</t>
  </si>
  <si>
    <t>05.04</t>
  </si>
  <si>
    <t>Estabilização granulométrica de solo s/ mistura 100% P.I.</t>
  </si>
  <si>
    <t>05.06</t>
  </si>
  <si>
    <t>Pavimentação com blocos de concreto (35 MPa), esp.-&gt;08cm, sobre colchão de areia 5cm, inclusive fornecim. e transporte blocos e areia, em Vias Urbanas</t>
  </si>
  <si>
    <t>Meio fio de concreto pré-moldado (12 x 30 x 15) cm, inclusive caiação e transporte do meio fio em Vias Urbanas</t>
  </si>
  <si>
    <t>SUB-TOTAL - 05</t>
  </si>
  <si>
    <t>06.02</t>
  </si>
  <si>
    <t>06.04</t>
  </si>
  <si>
    <t>07                                          SINALIZAÇÃO</t>
  </si>
  <si>
    <t>07.01</t>
  </si>
  <si>
    <t>Sinalização vertical com chapa em esmalte sintético</t>
  </si>
  <si>
    <t>07.02</t>
  </si>
  <si>
    <t>Pintura de setas e zebrados em material termoplástico - 5 anos ( por extrusão)</t>
  </si>
  <si>
    <t>07.03</t>
  </si>
  <si>
    <t>Pintura acrílica sobre capa asfáltica</t>
  </si>
  <si>
    <t>SUB-TOTAL - 07</t>
  </si>
  <si>
    <t>TOTAL GERAL</t>
  </si>
  <si>
    <t>CÓD.</t>
  </si>
  <si>
    <t>UNID.</t>
  </si>
  <si>
    <t>QUANT.</t>
  </si>
  <si>
    <t>Físico (%)</t>
  </si>
  <si>
    <t>Financeiro (R$)</t>
  </si>
  <si>
    <t>SERVIÇOS COMPLEMENTARES</t>
  </si>
  <si>
    <t>Processo Licitatório</t>
  </si>
  <si>
    <t>Período (Meses)</t>
  </si>
  <si>
    <t>DESCRIÇÃO</t>
  </si>
  <si>
    <t>VALORES (R$)</t>
  </si>
  <si>
    <t>CANTEIRO DE OBRAS</t>
  </si>
  <si>
    <t>SERVIÇOS PRELIMINARES</t>
  </si>
  <si>
    <t>TERRAPLENAGEM</t>
  </si>
  <si>
    <t>DRENAGEM</t>
  </si>
  <si>
    <t>PAVIMENTAÇÃO</t>
  </si>
  <si>
    <t>SINALIZAÇÃO</t>
  </si>
  <si>
    <t>TOTAL PARCIAL (%)</t>
  </si>
  <si>
    <t>TOTAL ACUMULADO (%)</t>
  </si>
  <si>
    <t>TOTAL FINANCEIRO (%)</t>
  </si>
  <si>
    <t>TOTAL ACUMULADO (R$)</t>
  </si>
  <si>
    <t>SECRETARIA DE SANEAMENTO, HABITAÇÃO E DESENVOLVIMENTO URBANO - SEDURB</t>
  </si>
  <si>
    <t>CONSULTORIA:</t>
  </si>
  <si>
    <t>MEMORIAL DE CÁLCULO</t>
  </si>
  <si>
    <t>OBRA: PAVIMENTAÇÃO E DRENAGEM DE ITARANINHA</t>
  </si>
  <si>
    <t>LOCAL: ITARANA-ES</t>
  </si>
  <si>
    <t>ORÇAMENTISTA: KLEBER PEREIRA MACHADO - CREA: ES- 7839/D</t>
  </si>
  <si>
    <t>CÓDIGO</t>
  </si>
  <si>
    <t>ESTACA</t>
  </si>
  <si>
    <t>POSIÇÃO</t>
  </si>
  <si>
    <t>QUANTIDADE</t>
  </si>
  <si>
    <t>EXTENSÃO
(m)</t>
  </si>
  <si>
    <t>LARGURA
(m)</t>
  </si>
  <si>
    <t>PROF.
(m)</t>
  </si>
  <si>
    <t>ÁREA
(m²)</t>
  </si>
  <si>
    <t>VOLUME
(m³)</t>
  </si>
  <si>
    <t>UNIDADE</t>
  </si>
  <si>
    <t>INICIAL</t>
  </si>
  <si>
    <t>FINAL</t>
  </si>
  <si>
    <t>Volume de material escavado na pista para bota-fora</t>
  </si>
  <si>
    <t>Volume de material necessário para a execução dos aterros</t>
  </si>
  <si>
    <t>COMPOSIÇÃO ANALÍTICA DE PREÇO UNITÁRIO</t>
  </si>
  <si>
    <t>Data-base</t>
  </si>
  <si>
    <t>ORÇAMENTISTA: KLEBER PEREIRA MACHADO</t>
  </si>
  <si>
    <t>CREA: ES- 7839/D</t>
  </si>
  <si>
    <t>SERVIÇO:</t>
  </si>
  <si>
    <t xml:space="preserve">UND: </t>
  </si>
  <si>
    <t>MÃO-DE-OBRA</t>
  </si>
  <si>
    <t>UND</t>
  </si>
  <si>
    <t>COEF</t>
  </si>
  <si>
    <t>R$ UNIT.</t>
  </si>
  <si>
    <t>R$ PARCIAL</t>
  </si>
  <si>
    <t>TOTAL A</t>
  </si>
  <si>
    <t>Formas planas de madeira com 02 (dois) reaproveitamentos, em Vias Urbanas</t>
  </si>
  <si>
    <t>40376</t>
  </si>
  <si>
    <t>Aço CA-50, fornecimento, dobragem e colocação nas formas em Vias Urbanas</t>
  </si>
  <si>
    <t>Tubo de Concreto D=0.40M-Armado CA-2</t>
  </si>
  <si>
    <t>kg</t>
  </si>
  <si>
    <t>42720</t>
  </si>
  <si>
    <t>Concreto estrutural fck -&gt; 30,0 MPa em Vias Urbanas</t>
  </si>
  <si>
    <t>10183</t>
  </si>
  <si>
    <t>Grelha e caixilho F.F. cx. ralo articulada</t>
  </si>
  <si>
    <t>cj</t>
  </si>
  <si>
    <t>43059</t>
  </si>
  <si>
    <t>TOTAL B</t>
  </si>
  <si>
    <t>RESUMO</t>
  </si>
  <si>
    <t>TOTAL  A</t>
  </si>
  <si>
    <t>TOTAL  B</t>
  </si>
  <si>
    <t>TOTAL C ( TOTAL A X LEIS SOCIAIS)</t>
  </si>
  <si>
    <t>TOTAL D (A+B)</t>
  </si>
  <si>
    <t>PREÇO DE VENDA</t>
  </si>
  <si>
    <t>Quantidade de solo para a sub-base</t>
  </si>
  <si>
    <t>Demolição das calçadas</t>
  </si>
  <si>
    <t>Transporte Local de Materiais (TR-101-01) (Vias urbanas - Caminhão basculante) (DMT=0,989XP+1,319XR+1,648) (XP=0km; XR=5km)</t>
  </si>
  <si>
    <t>Transporte Local de Materiais (TR-101-01) (Vias urbanas - Caminhão basculante) (DMT=0,989XP+1,319XR+1,648) (XP=2km; XR=0,6km)</t>
  </si>
  <si>
    <t>PLANILHA ORÇAMENTÁRIA - ATUALIZADA</t>
  </si>
  <si>
    <t>CRONOGRAMA FÍSICO-FINANCEIRO - ATUALIZADA</t>
  </si>
  <si>
    <t>COMPOSIÇÃO ANALÍTICA DE PREÇO UNITÁRIO - ATUALIZADA</t>
  </si>
  <si>
    <t>MEMÓRIA DE CÁLCULO - ATUALIZADA</t>
  </si>
  <si>
    <t>01</t>
  </si>
  <si>
    <t>Empreiteiro</t>
  </si>
  <si>
    <t>02</t>
  </si>
  <si>
    <t>1º mês de obra</t>
  </si>
  <si>
    <t>2º mês de obra</t>
  </si>
  <si>
    <t>3º mês de obra</t>
  </si>
  <si>
    <t>4º mês de obra</t>
  </si>
  <si>
    <t>5º mês de obra</t>
  </si>
  <si>
    <t>6º mês de obra</t>
  </si>
  <si>
    <t>03</t>
  </si>
  <si>
    <t>Ramo Principal</t>
  </si>
  <si>
    <t>+</t>
  </si>
  <si>
    <t xml:space="preserve">m³ </t>
  </si>
  <si>
    <t>04</t>
  </si>
  <si>
    <t>Corpo BSTC (grota) diâmetro 0,60 m CA-2 MF</t>
  </si>
  <si>
    <t xml:space="preserve">Corpo BSTC (grota) diâmetro 0,80 m CA-2 PB </t>
  </si>
  <si>
    <t>Corpo BSTC (grota) diâmetro 1,00 m CA-2 PB</t>
  </si>
  <si>
    <t>GALERIA</t>
  </si>
  <si>
    <t>Considerado reaterro com areia até a altura do tubo mais 0,10m</t>
  </si>
  <si>
    <t>Volume Ø</t>
  </si>
  <si>
    <t>Corpo BSTC (greide) diâmetro 0,60 m CA-2 MF</t>
  </si>
  <si>
    <t>Volume Escavado</t>
  </si>
  <si>
    <t xml:space="preserve">Considerado reaterro com argila até fechamento </t>
  </si>
  <si>
    <t>Total</t>
  </si>
  <si>
    <r>
      <rPr>
        <sz val="10"/>
        <rFont val="Arial"/>
        <family val="2"/>
      </rPr>
      <t>h</t>
    </r>
    <r>
      <rPr>
        <vertAlign val="subscript"/>
        <sz val="10"/>
        <rFont val="Arial"/>
        <family val="2"/>
      </rPr>
      <t>tubo</t>
    </r>
    <r>
      <rPr>
        <sz val="10.5"/>
        <rFont val="Arial"/>
        <family val="2"/>
      </rPr>
      <t>+10cm</t>
    </r>
  </si>
  <si>
    <t>Ramo Principal - Rua Ver. Antônio Fiorotti</t>
  </si>
  <si>
    <t>LD</t>
  </si>
  <si>
    <t>LE</t>
  </si>
  <si>
    <t xml:space="preserve">LD </t>
  </si>
  <si>
    <t>Ramo 400 - Rua Projetada</t>
  </si>
  <si>
    <t>Ramo 600 - Rua Projetada</t>
  </si>
  <si>
    <t>LANÇAMENTO 2</t>
  </si>
  <si>
    <t>Ramo 700 - Rua Projetada</t>
  </si>
  <si>
    <t xml:space="preserve">und </t>
  </si>
  <si>
    <t>LANÇAMENTO 02</t>
  </si>
  <si>
    <t>LD/LE</t>
  </si>
  <si>
    <t>Ramo 800 - Rua Projetada</t>
  </si>
  <si>
    <t>Ramo 1000 - Rua Projetada</t>
  </si>
  <si>
    <t>Ramo 2000 - Rua Projetada</t>
  </si>
  <si>
    <t>05</t>
  </si>
  <si>
    <t xml:space="preserve">m² </t>
  </si>
  <si>
    <t>PAVIMENTO NOVO</t>
  </si>
  <si>
    <t>Considerada na área de pavimentação com blocos de concreto</t>
  </si>
  <si>
    <t xml:space="preserve">Ramo Principal - Rua Ver. Antônio Fiorotti </t>
  </si>
  <si>
    <t xml:space="preserve">m </t>
  </si>
  <si>
    <t>07</t>
  </si>
  <si>
    <t>Ramo 0 - Rua Ver. Antônio Fiorotti</t>
  </si>
  <si>
    <t>Largura da faixa de pedestre = 6,0m</t>
  </si>
  <si>
    <t>Largura da faixade pedestre = 10,0m</t>
  </si>
  <si>
    <t>Considerado 3x a área de pintura da sinalização horizontal</t>
  </si>
  <si>
    <t xml:space="preserve">Escavação e carga de material de 1ª categoria, com trator de esteira e pá carregadeira </t>
  </si>
  <si>
    <r>
      <rPr>
        <sz val="6"/>
        <color theme="1"/>
        <rFont val="Verdana"/>
        <family val="2"/>
      </rPr>
      <t xml:space="preserve">Responsável Técnico PMI - </t>
    </r>
    <r>
      <rPr>
        <b/>
        <sz val="6"/>
        <color theme="1"/>
        <rFont val="Verdana"/>
        <family val="2"/>
      </rPr>
      <t>Matheus Sofiste Teixeira</t>
    </r>
    <r>
      <rPr>
        <sz val="6"/>
        <color theme="1"/>
        <rFont val="Verdana"/>
        <family val="2"/>
      </rPr>
      <t xml:space="preserve">                                                 Engenheiro Civil - CREA ES-034017/D</t>
    </r>
  </si>
  <si>
    <r>
      <t xml:space="preserve">Responsável Técnico PMI - </t>
    </r>
    <r>
      <rPr>
        <b/>
        <sz val="11"/>
        <color theme="1"/>
        <rFont val="Verdana"/>
        <family val="2"/>
      </rPr>
      <t>Matheus Sofiste Teixeira</t>
    </r>
    <r>
      <rPr>
        <sz val="11"/>
        <color theme="1"/>
        <rFont val="Verdana"/>
        <family val="2"/>
      </rPr>
      <t xml:space="preserve">                                                 Engenheiro Civil - CREA ES-034017/D</t>
    </r>
  </si>
  <si>
    <r>
      <t xml:space="preserve">Responsável Técnico PMI - </t>
    </r>
    <r>
      <rPr>
        <b/>
        <sz val="11"/>
        <color indexed="8"/>
        <rFont val="Calibri"/>
        <family val="2"/>
      </rPr>
      <t xml:space="preserve">Matheus Sofiste Teixeira </t>
    </r>
    <r>
      <rPr>
        <sz val="11"/>
        <color indexed="8"/>
        <rFont val="Calibri"/>
        <family val="2"/>
      </rPr>
      <t xml:space="preserve">                                                                                                                                                                             Engenheiro Civil - CREA ES-034017/D</t>
    </r>
  </si>
  <si>
    <t>Vol. Areia total</t>
  </si>
  <si>
    <t>Ramo Principal - Rua Ver. Antônio Fiorotti - PV 18</t>
  </si>
  <si>
    <t>Ramo Principal - Rua Ver. Antônio Fiorotti - PV 17</t>
  </si>
  <si>
    <t>Ramo Principal - Rua Ver. Antônio Fiorotti - PV 16</t>
  </si>
  <si>
    <t>Ramo Principal - Rua Ver. Antônio Fiorotti - PV 13</t>
  </si>
  <si>
    <t>Ramo Principal - Rua Ver. Antônio Fiorotti - PV 12</t>
  </si>
  <si>
    <t>Ramo Principal - Rua Ver. Antônio Fiorotti - PV 11</t>
  </si>
  <si>
    <t>Ramo Principal - Rua Ver. Antônio Fiorotti - PV 10</t>
  </si>
  <si>
    <t>Ramo Principal - Rua Ver. Antônio Fiorotti - PV 09</t>
  </si>
  <si>
    <t>Ramo Principal - Rua Ver. Antônio Fiorotti - PV 07</t>
  </si>
  <si>
    <t>Ramo Principal - Rua Ver. Antônio Fiorotti - PV 06</t>
  </si>
  <si>
    <t>Ramo Principal - Rua Ver. Antônio Fiorotti - PV 05</t>
  </si>
  <si>
    <t>Ramo Principal - Rua Ver. Antônio Fiorotti - PV 04</t>
  </si>
  <si>
    <t>Ramo Principal - Rua Ver. Antônio Fiorotti - PV 02</t>
  </si>
  <si>
    <t>Ramo Principal - Rua Ver. Antônio Fiorotti - PV 01</t>
  </si>
  <si>
    <t>06                                          SERVIÇOS COMPLEMENTARES</t>
  </si>
  <si>
    <t>06.01</t>
  </si>
  <si>
    <t>06.03</t>
  </si>
  <si>
    <t>Demolição manual de concreto simples ou ciclópico</t>
  </si>
  <si>
    <t>06.05</t>
  </si>
  <si>
    <r>
      <rPr>
        <sz val="7"/>
        <rFont val="Arial"/>
        <family val="2"/>
      </rPr>
      <t>Passeio em concreto, largura 2,00m, acabamento em ladrilho hidráulico podotátil (L-
&gt;0,40m)</t>
    </r>
  </si>
  <si>
    <t>SUB-TOTAL - 06</t>
  </si>
  <si>
    <t>06</t>
  </si>
  <si>
    <t>Reaterro para calçada</t>
  </si>
  <si>
    <t>Considerado demolição de calçada em 10% da extensão da rua</t>
  </si>
  <si>
    <t>Passeio em concreto, largura 2,00m, acabamento em ladrilho hidráulico podotátil (L-&gt;0,40m)</t>
  </si>
  <si>
    <t>Ramo Principal - Rua Ver. Antônio Fiorotti - Área 2</t>
  </si>
  <si>
    <t>variável</t>
  </si>
  <si>
    <t>Ramo Principal - Rua Ver. Antônio Fiorotti  - Área 3</t>
  </si>
  <si>
    <t>Ramo Principal - Rua Ver. Antônio Fiorotti  - Área 12</t>
  </si>
  <si>
    <t>Ramo Principal - Rua Ver. Antônio Fiorotti  - Área 13</t>
  </si>
  <si>
    <t>Ramo Principal - Rua Ver. Antônio Fiorotti  - Área 15</t>
  </si>
  <si>
    <t>Ramo Principal - Rua Ver. Antônio Fiorotti  - Área 16</t>
  </si>
  <si>
    <t>Ramo Principal - Rua Ver. Antônio Fiorotti  - Área 23</t>
  </si>
  <si>
    <t>Ramo Principal - Rua Ver. Antônio Fiorotti  - Área 26</t>
  </si>
  <si>
    <t>Ramo Principal - Rua Ver. Antônio Fiorotti  - Área 27</t>
  </si>
  <si>
    <t>Ramo Principal - Rua Ver. Antônio Fiorotti  - Área 28</t>
  </si>
  <si>
    <t>Ramo Principal - Rua Ver. Antônio Fiorotti  - Área 29</t>
  </si>
  <si>
    <t>Ramo Principal - Rua Ver. Antônio Fiorotti  - Área 47</t>
  </si>
  <si>
    <t>Ramo Principal - Rua Ver. Antônio Fiorotti  - Área 49</t>
  </si>
  <si>
    <t>Ramo Principal - Rua Ver. Antônio Fiorotti  - Área 51</t>
  </si>
  <si>
    <t>Ramo Principal - Rua Ver. Antônio Fiorotti  - Área 53</t>
  </si>
  <si>
    <t>Ramo Principal - Rua Ver. Antônio Fiorotti  - Área 54</t>
  </si>
  <si>
    <t>Ramo Principal - Rua Ver. Antônio Fiorotti  - Área 56</t>
  </si>
  <si>
    <t>Ramo Principal - Rua Ver. Antônio Fiorotti  - Área 1</t>
  </si>
  <si>
    <t>Ramo Principal - Rua Ver. Antônio Fiorotti  - Área 14</t>
  </si>
  <si>
    <t>Ramo Principal - Rua Ver. Antônio Fiorotti  - Área 17</t>
  </si>
  <si>
    <t>Ramo Principal - Rua Ver. Antônio Fiorotti  - Área 22</t>
  </si>
  <si>
    <t>Ramo Principal - Rua Ver. Antônio Fiorotti  - Área 33</t>
  </si>
  <si>
    <t>Ramo Principal - Rua Ver. Antônio Fiorotti  - Área 39</t>
  </si>
  <si>
    <t>Ramo Principal - Rua Ver. Antônio Fiorotti  - Área 44</t>
  </si>
  <si>
    <t>Ramo Principal - Rua Ver. Antônio Fiorotti  - Área 45</t>
  </si>
  <si>
    <t>Ramo Principal - Rua Ver. Antônio Fiorotti  - Área 46</t>
  </si>
  <si>
    <t>Ramo Principal - Rua Ver. Antônio Fiorotti  - Área 55</t>
  </si>
  <si>
    <t>Ramo Principal - Rua Ver. Antônio Fiorotti  - Área 57</t>
  </si>
  <si>
    <t/>
  </si>
  <si>
    <t>Ramo 600 - Rua Projetada - Área 20</t>
  </si>
  <si>
    <t>Ramo 600 - Rua Projetada - Área 58</t>
  </si>
  <si>
    <t>2 lados</t>
  </si>
  <si>
    <t>Área 1</t>
  </si>
  <si>
    <t>Ramos Principal e 600</t>
  </si>
  <si>
    <t>102,60 x 3 =</t>
  </si>
  <si>
    <t xml:space="preserve">Transporte Local de Materiais (TR-101-01) (Vias urbanas - Caminhão basculante)  DMT = 1,038XP + 1,384XR + 1,730 (XP=0,00 XR=5,00) </t>
  </si>
  <si>
    <t xml:space="preserve">Transporte Local de Materiais (TR-101-01) (Vias urbanas - Caminhão basculante)  DMT = 1,038XP + 1,384XR + 1,730 (XP=2,00 XR=0,60) </t>
  </si>
  <si>
    <t xml:space="preserve">Topógrafo </t>
  </si>
  <si>
    <t xml:space="preserve">Topógrafo auxiliar (nivelador) </t>
  </si>
  <si>
    <t>02.03</t>
  </si>
  <si>
    <r>
      <rPr>
        <b/>
        <sz val="7"/>
        <rFont val="Arial"/>
        <family val="2"/>
      </rPr>
      <t xml:space="preserve">SECRETARIA DE SANEAMENTO, HABITAÇÃO E DESENVOLVIMENTO URBANO - SEDURB                                                                                        CONSULTORIA: </t>
    </r>
    <r>
      <rPr>
        <b/>
        <sz val="7"/>
        <color rgb="FFFF0000"/>
        <rFont val="Arial"/>
        <family val="2"/>
      </rPr>
      <t xml:space="preserve">PLANILHA ORÇAMENTÁRIA
</t>
    </r>
    <r>
      <rPr>
        <b/>
        <sz val="7"/>
        <rFont val="Arial"/>
        <family val="2"/>
      </rPr>
      <t xml:space="preserve">OBRA: PAVIMENTAÇÃO E DRENAGEM DE ITARANINHA LOCAL: ITARANA-ES
ORÇAMENTISTA: KLEBER PEREIRA MACHADO - CREA: ES- 7839/D                             BDI:   29,63%         DATA-BASE: Junho/2015                                                                                                .                                                                                                                                       REFERENCIAL:  DER-ES           </t>
    </r>
  </si>
  <si>
    <t>MATERIAIS/ SERVIÇOS (BDI: 29,63%)</t>
  </si>
  <si>
    <r>
      <rPr>
        <b/>
        <sz val="6.5"/>
        <rFont val="Arial"/>
        <family val="2"/>
      </rPr>
      <t xml:space="preserve">SECRETARIA DE SANEAMENTO, HABITAÇÃO E DESENVOLVIMENTO URBANO - SEDURB                                                                                                                                                                                                                                                                                                           CONSULTORIA: </t>
    </r>
    <r>
      <rPr>
        <b/>
        <sz val="6.5"/>
        <color rgb="FFFF0000"/>
        <rFont val="Arial"/>
        <family val="2"/>
      </rPr>
      <t xml:space="preserve">PLANILHA ORÇAMENTÁRIA
</t>
    </r>
    <r>
      <rPr>
        <b/>
        <sz val="6.5"/>
        <rFont val="Arial"/>
        <family val="2"/>
      </rPr>
      <t xml:space="preserve">OBRA: PAVIMENTAÇÃO E DRENAGEM DE ITARANINHA LOCAL: ITARANA-ES
ORÇAMENTISTA: KLEBER PEREIRA MACHADO - CREA: ES- 7839/D                                BDI:   29,63%                              DATA-BASE:      JUNHO/2015                      REFERENCIAL:  DER-ES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</si>
  <si>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t>Responsável Técnico PMI -</t>
    </r>
    <r>
      <rPr>
        <b/>
        <sz val="6"/>
        <color theme="1"/>
        <rFont val="Verdana"/>
        <family val="2"/>
      </rPr>
      <t xml:space="preserve"> Matheus Sofiste Teixeira           </t>
    </r>
    <r>
      <rPr>
        <sz val="6"/>
        <color theme="1"/>
        <rFont val="Verdana"/>
        <family val="2"/>
      </rPr>
      <t xml:space="preserve">                                      Engenheiro Civil - CREA ES-034017/D</t>
    </r>
  </si>
  <si>
    <t>(Um milhão, quatro mil, vinte e três reais e sessenta e um centavos)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</si>
</sst>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3" formatCode="_-* #,##0.00_-;\-* #,##0.00_-;_-* &quot;-&quot;??_-;_-@_-"/>
    <numFmt numFmtId="164" formatCode="00"/>
    <numFmt numFmtId="165" formatCode="#,##0.00;[Red]#,##0.00"/>
    <numFmt numFmtId="166" formatCode="_(* #,##0.00_);_(* \(#,##0.00\);_(* &quot;-&quot;??_);_(@_)"/>
    <numFmt numFmtId="167" formatCode="0.00\ &quot;t/m³&quot;"/>
    <numFmt numFmtId="168" formatCode="&quot;R$ &quot;#,##0.00"/>
    <numFmt numFmtId="169" formatCode="_(&quot;R$ &quot;* #,##0.00_);_(&quot;R$ &quot;* \(#,##0.00\);_(&quot;R$ &quot;* &quot;-&quot;??_);_(@_)"/>
    <numFmt numFmtId="170" formatCode="&quot;empolamento = &quot;0.00"/>
  </numFmts>
  <fonts count="45" x14ac:knownFonts="1">
    <font>
      <sz val="10"/>
      <color rgb="FF000000"/>
      <name val="Times New Roman"/>
      <charset val="204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7"/>
      <name val="Arial"/>
      <family val="2"/>
    </font>
    <font>
      <sz val="7"/>
      <name val="Arial"/>
      <family val="2"/>
    </font>
    <font>
      <sz val="7"/>
      <color rgb="FF000000"/>
      <name val="Arial"/>
      <family val="2"/>
    </font>
    <font>
      <sz val="7"/>
      <color rgb="FF000000"/>
      <name val="Times New Roman"/>
      <family val="1"/>
    </font>
    <font>
      <b/>
      <sz val="7"/>
      <color rgb="FF000000"/>
      <name val="Arial"/>
      <family val="2"/>
    </font>
    <font>
      <b/>
      <sz val="7"/>
      <color rgb="FFFF0000"/>
      <name val="Arial"/>
      <family val="2"/>
    </font>
    <font>
      <sz val="7"/>
      <color theme="1"/>
      <name val="Verdana"/>
      <family val="2"/>
    </font>
    <font>
      <b/>
      <sz val="7.5"/>
      <color rgb="FF000000"/>
      <name val="Arial"/>
      <family val="2"/>
    </font>
    <font>
      <sz val="6"/>
      <color rgb="FF000000"/>
      <name val="Arial"/>
      <family val="2"/>
    </font>
    <font>
      <b/>
      <sz val="6"/>
      <name val="Arial"/>
      <family val="2"/>
    </font>
    <font>
      <b/>
      <sz val="6"/>
      <color rgb="FF000000"/>
      <name val="Arial"/>
      <family val="2"/>
    </font>
    <font>
      <b/>
      <sz val="6.5"/>
      <name val="Arial"/>
      <family val="2"/>
    </font>
    <font>
      <b/>
      <sz val="6.5"/>
      <color rgb="FF000000"/>
      <name val="Arial"/>
      <family val="2"/>
    </font>
    <font>
      <b/>
      <sz val="6.5"/>
      <color rgb="FFFF0000"/>
      <name val="Arial"/>
      <family val="2"/>
    </font>
    <font>
      <sz val="6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Times New Roman"/>
      <family val="1"/>
    </font>
    <font>
      <b/>
      <sz val="10"/>
      <name val="Arial"/>
      <family val="2"/>
    </font>
    <font>
      <sz val="10"/>
      <name val="Arial"/>
      <family val="2"/>
    </font>
    <font>
      <b/>
      <sz val="10"/>
      <color rgb="FFFF0000"/>
      <name val="Arial"/>
      <family val="2"/>
    </font>
    <font>
      <sz val="10"/>
      <name val="Times New Roman"/>
      <family val="1"/>
    </font>
    <font>
      <b/>
      <sz val="9"/>
      <name val="Arial"/>
      <family val="2"/>
    </font>
    <font>
      <sz val="10"/>
      <color theme="0"/>
      <name val="Arial"/>
      <family val="2"/>
    </font>
    <font>
      <b/>
      <sz val="11"/>
      <color indexed="8"/>
      <name val="Calibri"/>
      <family val="2"/>
    </font>
    <font>
      <b/>
      <sz val="15"/>
      <color indexed="8"/>
      <name val="Calibri"/>
      <family val="2"/>
    </font>
    <font>
      <sz val="11"/>
      <color indexed="8"/>
      <name val="Calibri"/>
      <family val="2"/>
    </font>
    <font>
      <sz val="15"/>
      <color indexed="8"/>
      <name val="Calibri"/>
      <family val="2"/>
    </font>
    <font>
      <sz val="11"/>
      <name val="Calibri"/>
      <family val="2"/>
    </font>
    <font>
      <b/>
      <sz val="10"/>
      <color indexed="8"/>
      <name val="Calibri"/>
      <family val="2"/>
    </font>
    <font>
      <b/>
      <sz val="14"/>
      <color indexed="8"/>
      <name val="Calibri"/>
      <family val="2"/>
    </font>
    <font>
      <i/>
      <sz val="10"/>
      <name val="Arial"/>
      <family val="2"/>
    </font>
    <font>
      <sz val="10"/>
      <color rgb="FF0070C0"/>
      <name val="Arial"/>
      <family val="2"/>
    </font>
    <font>
      <sz val="11"/>
      <color theme="1"/>
      <name val="Verdana"/>
      <family val="2"/>
    </font>
    <font>
      <b/>
      <sz val="10"/>
      <color indexed="10"/>
      <name val="Arial"/>
      <family val="2"/>
    </font>
    <font>
      <sz val="10"/>
      <color indexed="10"/>
      <name val="Arial"/>
      <family val="2"/>
    </font>
    <font>
      <sz val="10.5"/>
      <name val="Arial"/>
      <family val="2"/>
    </font>
    <font>
      <vertAlign val="subscript"/>
      <sz val="10"/>
      <name val="Arial"/>
      <family val="2"/>
    </font>
    <font>
      <b/>
      <sz val="10"/>
      <color theme="0"/>
      <name val="Arial"/>
      <family val="2"/>
    </font>
    <font>
      <b/>
      <sz val="16"/>
      <name val="Arial"/>
      <family val="2"/>
    </font>
    <font>
      <sz val="6"/>
      <color theme="1"/>
      <name val="Verdana"/>
      <family val="2"/>
    </font>
    <font>
      <b/>
      <sz val="6"/>
      <color theme="1"/>
      <name val="Verdana"/>
      <family val="2"/>
    </font>
    <font>
      <b/>
      <sz val="11"/>
      <color theme="1"/>
      <name val="Verdana"/>
      <family val="2"/>
    </font>
  </fonts>
  <fills count="6">
    <fill>
      <patternFill patternType="none"/>
    </fill>
    <fill>
      <patternFill patternType="gray125"/>
    </fill>
    <fill>
      <patternFill patternType="solid">
        <fgColor rgb="FFFFFF99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</fills>
  <borders count="38"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/>
      <diagonal/>
    </border>
    <border>
      <left/>
      <right style="thin">
        <color indexed="64"/>
      </right>
      <top/>
      <bottom/>
      <diagonal/>
    </border>
    <border>
      <left style="thin">
        <color rgb="FF000000"/>
      </left>
      <right/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0">
    <xf numFmtId="0" fontId="0" fillId="0" borderId="0"/>
    <xf numFmtId="43" fontId="2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23" fillId="0" borderId="0"/>
    <xf numFmtId="166" fontId="23" fillId="0" borderId="0" applyFont="0" applyFill="0" applyBorder="0" applyAlignment="0" applyProtection="0"/>
    <xf numFmtId="0" fontId="1" fillId="0" borderId="0"/>
    <xf numFmtId="169" fontId="28" fillId="0" borderId="0" applyFont="0" applyFill="0" applyBorder="0" applyAlignment="0" applyProtection="0"/>
    <xf numFmtId="166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9" fontId="21" fillId="0" borderId="0" applyFont="0" applyFill="0" applyBorder="0" applyAlignment="0" applyProtection="0"/>
  </cellStyleXfs>
  <cellXfs count="333">
    <xf numFmtId="0" fontId="0" fillId="0" borderId="0" xfId="0" applyFill="1" applyBorder="1" applyAlignment="1">
      <alignment horizontal="left" vertical="top"/>
    </xf>
    <xf numFmtId="0" fontId="6" fillId="0" borderId="2" xfId="0" applyFont="1" applyFill="1" applyBorder="1" applyAlignment="1">
      <alignment horizontal="left" vertical="top" wrapText="1"/>
    </xf>
    <xf numFmtId="0" fontId="3" fillId="2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2" fontId="5" fillId="0" borderId="2" xfId="0" applyNumberFormat="1" applyFont="1" applyFill="1" applyBorder="1" applyAlignment="1">
      <alignment horizontal="right" vertical="center" wrapText="1"/>
    </xf>
    <xf numFmtId="4" fontId="5" fillId="0" borderId="2" xfId="0" applyNumberFormat="1" applyFont="1" applyFill="1" applyBorder="1" applyAlignment="1">
      <alignment horizontal="right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4" fontId="7" fillId="0" borderId="2" xfId="0" applyNumberFormat="1" applyFont="1" applyFill="1" applyBorder="1" applyAlignment="1">
      <alignment horizontal="right" vertical="center" wrapText="1"/>
    </xf>
    <xf numFmtId="2" fontId="5" fillId="0" borderId="2" xfId="0" applyNumberFormat="1" applyFont="1" applyFill="1" applyBorder="1" applyAlignment="1">
      <alignment horizontal="right" vertical="center" wrapText="1" indent="1"/>
    </xf>
    <xf numFmtId="4" fontId="4" fillId="4" borderId="2" xfId="0" applyNumberFormat="1" applyFont="1" applyFill="1" applyBorder="1" applyAlignment="1">
      <alignment horizontal="right" vertical="center" wrapText="1"/>
    </xf>
    <xf numFmtId="2" fontId="5" fillId="4" borderId="2" xfId="0" applyNumberFormat="1" applyFont="1" applyFill="1" applyBorder="1" applyAlignment="1">
      <alignment horizontal="right" vertical="center" wrapText="1"/>
    </xf>
    <xf numFmtId="4" fontId="5" fillId="4" borderId="2" xfId="0" applyNumberFormat="1" applyFont="1" applyFill="1" applyBorder="1" applyAlignment="1">
      <alignment horizontal="right" vertical="center" wrapText="1"/>
    </xf>
    <xf numFmtId="0" fontId="4" fillId="4" borderId="2" xfId="0" applyFont="1" applyFill="1" applyBorder="1" applyAlignment="1">
      <alignment horizontal="center" vertical="center" wrapText="1"/>
    </xf>
    <xf numFmtId="1" fontId="5" fillId="0" borderId="2" xfId="0" applyNumberFormat="1" applyFont="1" applyFill="1" applyBorder="1" applyAlignment="1">
      <alignment horizontal="center" vertical="center" wrapText="1"/>
    </xf>
    <xf numFmtId="1" fontId="4" fillId="4" borderId="2" xfId="0" applyNumberFormat="1" applyFont="1" applyFill="1" applyBorder="1" applyAlignment="1">
      <alignment horizontal="center" vertical="center" wrapText="1"/>
    </xf>
    <xf numFmtId="4" fontId="7" fillId="0" borderId="2" xfId="0" applyNumberFormat="1" applyFont="1" applyFill="1" applyBorder="1" applyAlignment="1">
      <alignment vertical="center" wrapText="1"/>
    </xf>
    <xf numFmtId="4" fontId="7" fillId="0" borderId="5" xfId="0" applyNumberFormat="1" applyFont="1" applyFill="1" applyBorder="1" applyAlignment="1">
      <alignment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1" fillId="0" borderId="13" xfId="0" applyFont="1" applyFill="1" applyBorder="1" applyAlignment="1">
      <alignment horizontal="center" vertical="center"/>
    </xf>
    <xf numFmtId="4" fontId="11" fillId="0" borderId="13" xfId="0" applyNumberFormat="1" applyFont="1" applyFill="1" applyBorder="1" applyAlignment="1">
      <alignment horizontal="center" vertical="center"/>
    </xf>
    <xf numFmtId="10" fontId="11" fillId="0" borderId="13" xfId="0" applyNumberFormat="1" applyFont="1" applyFill="1" applyBorder="1" applyAlignment="1">
      <alignment horizontal="center" vertical="center"/>
    </xf>
    <xf numFmtId="0" fontId="12" fillId="2" borderId="13" xfId="0" applyFont="1" applyFill="1" applyBorder="1" applyAlignment="1">
      <alignment horizontal="center" vertical="center" wrapText="1"/>
    </xf>
    <xf numFmtId="10" fontId="17" fillId="0" borderId="13" xfId="0" applyNumberFormat="1" applyFont="1" applyFill="1" applyBorder="1" applyAlignment="1">
      <alignment horizontal="center" vertical="center" wrapText="1"/>
    </xf>
    <xf numFmtId="10" fontId="11" fillId="0" borderId="13" xfId="0" applyNumberFormat="1" applyFont="1" applyFill="1" applyBorder="1" applyAlignment="1">
      <alignment horizontal="center" vertical="center" wrapText="1"/>
    </xf>
    <xf numFmtId="165" fontId="12" fillId="0" borderId="17" xfId="0" applyNumberFormat="1" applyFont="1" applyFill="1" applyBorder="1" applyAlignment="1">
      <alignment horizontal="right" vertical="top" wrapText="1"/>
    </xf>
    <xf numFmtId="165" fontId="12" fillId="0" borderId="18" xfId="0" applyNumberFormat="1" applyFont="1" applyFill="1" applyBorder="1" applyAlignment="1">
      <alignment horizontal="right" vertical="top" wrapText="1"/>
    </xf>
    <xf numFmtId="165" fontId="12" fillId="0" borderId="19" xfId="0" applyNumberFormat="1" applyFont="1" applyFill="1" applyBorder="1" applyAlignment="1">
      <alignment horizontal="right" vertical="top" wrapText="1"/>
    </xf>
    <xf numFmtId="2" fontId="13" fillId="0" borderId="29" xfId="0" applyNumberFormat="1" applyFont="1" applyFill="1" applyBorder="1" applyAlignment="1">
      <alignment horizontal="right" vertical="top" wrapText="1"/>
    </xf>
    <xf numFmtId="2" fontId="13" fillId="0" borderId="0" xfId="0" applyNumberFormat="1" applyFont="1" applyFill="1" applyBorder="1" applyAlignment="1">
      <alignment horizontal="right" vertical="top" wrapText="1"/>
    </xf>
    <xf numFmtId="2" fontId="13" fillId="0" borderId="24" xfId="0" applyNumberFormat="1" applyFont="1" applyFill="1" applyBorder="1" applyAlignment="1">
      <alignment horizontal="right" vertical="top" wrapText="1"/>
    </xf>
    <xf numFmtId="4" fontId="13" fillId="0" borderId="29" xfId="0" applyNumberFormat="1" applyFont="1" applyFill="1" applyBorder="1" applyAlignment="1">
      <alignment horizontal="right" vertical="top" wrapText="1"/>
    </xf>
    <xf numFmtId="4" fontId="13" fillId="0" borderId="0" xfId="0" applyNumberFormat="1" applyFont="1" applyFill="1" applyBorder="1" applyAlignment="1">
      <alignment horizontal="right" vertical="top" wrapText="1"/>
    </xf>
    <xf numFmtId="4" fontId="13" fillId="0" borderId="24" xfId="0" applyNumberFormat="1" applyFont="1" applyFill="1" applyBorder="1" applyAlignment="1">
      <alignment horizontal="right" vertical="top" wrapText="1"/>
    </xf>
    <xf numFmtId="4" fontId="13" fillId="0" borderId="20" xfId="0" applyNumberFormat="1" applyFont="1" applyFill="1" applyBorder="1" applyAlignment="1">
      <alignment horizontal="right" vertical="top" wrapText="1"/>
    </xf>
    <xf numFmtId="4" fontId="13" fillId="0" borderId="21" xfId="0" applyNumberFormat="1" applyFont="1" applyFill="1" applyBorder="1" applyAlignment="1">
      <alignment horizontal="right" vertical="top" wrapText="1"/>
    </xf>
    <xf numFmtId="4" fontId="13" fillId="0" borderId="22" xfId="0" applyNumberFormat="1" applyFont="1" applyFill="1" applyBorder="1" applyAlignment="1">
      <alignment horizontal="right" vertical="top" wrapText="1"/>
    </xf>
    <xf numFmtId="43" fontId="5" fillId="0" borderId="2" xfId="1" applyFont="1" applyFill="1" applyBorder="1" applyAlignment="1">
      <alignment horizontal="right" vertical="center" wrapText="1"/>
    </xf>
    <xf numFmtId="0" fontId="4" fillId="0" borderId="2" xfId="0" applyFont="1" applyFill="1" applyBorder="1" applyAlignment="1">
      <alignment horizontal="justify" vertical="center" wrapText="1"/>
    </xf>
    <xf numFmtId="3" fontId="21" fillId="4" borderId="18" xfId="0" applyNumberFormat="1" applyFont="1" applyFill="1" applyBorder="1" applyAlignment="1">
      <alignment horizontal="center"/>
    </xf>
    <xf numFmtId="0" fontId="21" fillId="4" borderId="18" xfId="0" applyFont="1" applyFill="1" applyBorder="1" applyAlignment="1">
      <alignment horizontal="left"/>
    </xf>
    <xf numFmtId="2" fontId="21" fillId="4" borderId="18" xfId="0" applyNumberFormat="1" applyFont="1" applyFill="1" applyBorder="1" applyAlignment="1">
      <alignment horizontal="center"/>
    </xf>
    <xf numFmtId="4" fontId="21" fillId="4" borderId="18" xfId="0" applyNumberFormat="1" applyFont="1" applyFill="1" applyBorder="1" applyAlignment="1">
      <alignment horizontal="center"/>
    </xf>
    <xf numFmtId="4" fontId="20" fillId="4" borderId="18" xfId="0" applyNumberFormat="1" applyFont="1" applyFill="1" applyBorder="1" applyAlignment="1">
      <alignment horizontal="center"/>
    </xf>
    <xf numFmtId="4" fontId="21" fillId="4" borderId="19" xfId="0" applyNumberFormat="1" applyFont="1" applyFill="1" applyBorder="1" applyAlignment="1">
      <alignment horizontal="center"/>
    </xf>
    <xf numFmtId="3" fontId="21" fillId="4" borderId="0" xfId="0" applyNumberFormat="1" applyFont="1" applyFill="1" applyBorder="1" applyAlignment="1">
      <alignment horizontal="center"/>
    </xf>
    <xf numFmtId="0" fontId="21" fillId="4" borderId="0" xfId="0" applyFont="1" applyFill="1" applyBorder="1" applyAlignment="1">
      <alignment horizontal="left"/>
    </xf>
    <xf numFmtId="2" fontId="21" fillId="4" borderId="0" xfId="0" applyNumberFormat="1" applyFont="1" applyFill="1" applyBorder="1" applyAlignment="1">
      <alignment horizontal="center"/>
    </xf>
    <xf numFmtId="4" fontId="21" fillId="4" borderId="0" xfId="0" applyNumberFormat="1" applyFont="1" applyFill="1" applyBorder="1" applyAlignment="1">
      <alignment horizontal="center"/>
    </xf>
    <xf numFmtId="4" fontId="21" fillId="4" borderId="24" xfId="0" applyNumberFormat="1" applyFont="1" applyFill="1" applyBorder="1" applyAlignment="1">
      <alignment horizontal="center"/>
    </xf>
    <xf numFmtId="2" fontId="20" fillId="4" borderId="0" xfId="0" applyNumberFormat="1" applyFont="1" applyFill="1" applyBorder="1" applyAlignment="1">
      <alignment horizontal="center"/>
    </xf>
    <xf numFmtId="3" fontId="20" fillId="4" borderId="29" xfId="3" applyNumberFormat="1" applyFont="1" applyFill="1" applyBorder="1" applyAlignment="1">
      <alignment horizontal="right" vertical="top"/>
    </xf>
    <xf numFmtId="4" fontId="25" fillId="4" borderId="24" xfId="3" applyNumberFormat="1" applyFont="1" applyFill="1" applyBorder="1" applyAlignment="1">
      <alignment horizontal="center" vertical="top"/>
    </xf>
    <xf numFmtId="0" fontId="21" fillId="4" borderId="29" xfId="3" applyFont="1" applyFill="1" applyBorder="1" applyAlignment="1">
      <alignment vertical="top" wrapText="1"/>
    </xf>
    <xf numFmtId="3" fontId="21" fillId="4" borderId="0" xfId="3" applyNumberFormat="1" applyFont="1" applyFill="1" applyBorder="1" applyAlignment="1">
      <alignment horizontal="center" vertical="top"/>
    </xf>
    <xf numFmtId="2" fontId="21" fillId="4" borderId="0" xfId="4" applyNumberFormat="1" applyFont="1" applyFill="1" applyBorder="1" applyAlignment="1">
      <alignment horizontal="center" vertical="top"/>
    </xf>
    <xf numFmtId="2" fontId="21" fillId="4" borderId="0" xfId="3" applyNumberFormat="1" applyFont="1" applyFill="1" applyBorder="1" applyAlignment="1">
      <alignment horizontal="center" vertical="top"/>
    </xf>
    <xf numFmtId="2" fontId="21" fillId="4" borderId="0" xfId="4" applyNumberFormat="1" applyFont="1" applyFill="1" applyBorder="1" applyAlignment="1">
      <alignment vertical="top"/>
    </xf>
    <xf numFmtId="4" fontId="21" fillId="4" borderId="0" xfId="3" applyNumberFormat="1" applyFont="1" applyFill="1" applyBorder="1" applyAlignment="1">
      <alignment horizontal="center" vertical="top"/>
    </xf>
    <xf numFmtId="4" fontId="21" fillId="4" borderId="0" xfId="1" applyNumberFormat="1" applyFont="1" applyFill="1" applyBorder="1" applyAlignment="1">
      <alignment horizontal="center" vertical="top"/>
    </xf>
    <xf numFmtId="4" fontId="21" fillId="4" borderId="0" xfId="1" applyNumberFormat="1" applyFont="1" applyFill="1" applyBorder="1" applyAlignment="1">
      <alignment horizontal="center" vertical="top" wrapText="1"/>
    </xf>
    <xf numFmtId="167" fontId="21" fillId="4" borderId="0" xfId="1" applyNumberFormat="1" applyFont="1" applyFill="1" applyBorder="1" applyAlignment="1">
      <alignment horizontal="center" vertical="top"/>
    </xf>
    <xf numFmtId="4" fontId="21" fillId="4" borderId="24" xfId="1" applyNumberFormat="1" applyFont="1" applyFill="1" applyBorder="1" applyAlignment="1">
      <alignment horizontal="center" vertical="top"/>
    </xf>
    <xf numFmtId="4" fontId="21" fillId="4" borderId="24" xfId="3" applyNumberFormat="1" applyFont="1" applyFill="1" applyBorder="1" applyAlignment="1">
      <alignment horizontal="center" vertical="top"/>
    </xf>
    <xf numFmtId="0" fontId="20" fillId="4" borderId="14" xfId="3" applyFont="1" applyFill="1" applyBorder="1" applyAlignment="1">
      <alignment vertical="top" wrapText="1"/>
    </xf>
    <xf numFmtId="3" fontId="20" fillId="4" borderId="15" xfId="3" applyNumberFormat="1" applyFont="1" applyFill="1" applyBorder="1" applyAlignment="1">
      <alignment horizontal="center" vertical="top"/>
    </xf>
    <xf numFmtId="2" fontId="20" fillId="4" borderId="15" xfId="4" applyNumberFormat="1" applyFont="1" applyFill="1" applyBorder="1" applyAlignment="1">
      <alignment horizontal="center" vertical="top"/>
    </xf>
    <xf numFmtId="2" fontId="20" fillId="4" borderId="15" xfId="3" applyNumberFormat="1" applyFont="1" applyFill="1" applyBorder="1" applyAlignment="1">
      <alignment horizontal="center" vertical="top"/>
    </xf>
    <xf numFmtId="2" fontId="20" fillId="4" borderId="15" xfId="4" applyNumberFormat="1" applyFont="1" applyFill="1" applyBorder="1" applyAlignment="1">
      <alignment vertical="top"/>
    </xf>
    <xf numFmtId="4" fontId="21" fillId="4" borderId="15" xfId="3" applyNumberFormat="1" applyFont="1" applyFill="1" applyBorder="1" applyAlignment="1">
      <alignment horizontal="center" vertical="top"/>
    </xf>
    <xf numFmtId="4" fontId="20" fillId="4" borderId="15" xfId="3" applyNumberFormat="1" applyFont="1" applyFill="1" applyBorder="1" applyAlignment="1">
      <alignment horizontal="center" vertical="top"/>
    </xf>
    <xf numFmtId="4" fontId="20" fillId="4" borderId="16" xfId="1" applyNumberFormat="1" applyFont="1" applyFill="1" applyBorder="1" applyAlignment="1">
      <alignment horizontal="center" vertical="top"/>
    </xf>
    <xf numFmtId="4" fontId="20" fillId="4" borderId="16" xfId="3" applyNumberFormat="1" applyFont="1" applyFill="1" applyBorder="1" applyAlignment="1">
      <alignment horizontal="center" vertical="top"/>
    </xf>
    <xf numFmtId="0" fontId="26" fillId="4" borderId="35" xfId="5" applyFont="1" applyFill="1" applyBorder="1" applyAlignment="1">
      <alignment vertical="center" wrapText="1"/>
    </xf>
    <xf numFmtId="1" fontId="28" fillId="4" borderId="29" xfId="5" applyNumberFormat="1" applyFont="1" applyFill="1" applyBorder="1" applyAlignment="1">
      <alignment horizontal="left" vertical="center"/>
    </xf>
    <xf numFmtId="0" fontId="28" fillId="4" borderId="0" xfId="5" applyFont="1" applyFill="1" applyBorder="1"/>
    <xf numFmtId="1" fontId="28" fillId="4" borderId="29" xfId="5" applyNumberFormat="1" applyFont="1" applyFill="1" applyBorder="1" applyAlignment="1">
      <alignment vertical="top"/>
    </xf>
    <xf numFmtId="1" fontId="28" fillId="4" borderId="29" xfId="5" applyNumberFormat="1" applyFont="1" applyFill="1" applyBorder="1" applyAlignment="1"/>
    <xf numFmtId="1" fontId="28" fillId="4" borderId="29" xfId="5" applyNumberFormat="1" applyFont="1" applyFill="1" applyBorder="1" applyAlignment="1">
      <alignment horizontal="center"/>
    </xf>
    <xf numFmtId="1" fontId="28" fillId="4" borderId="13" xfId="5" applyNumberFormat="1" applyFont="1" applyFill="1" applyBorder="1" applyAlignment="1">
      <alignment horizontal="center"/>
    </xf>
    <xf numFmtId="2" fontId="28" fillId="4" borderId="13" xfId="5" applyNumberFormat="1" applyFont="1" applyFill="1" applyBorder="1" applyAlignment="1">
      <alignment horizontal="center"/>
    </xf>
    <xf numFmtId="168" fontId="28" fillId="4" borderId="13" xfId="5" applyNumberFormat="1" applyFont="1" applyFill="1" applyBorder="1" applyAlignment="1"/>
    <xf numFmtId="0" fontId="28" fillId="4" borderId="13" xfId="5" applyFont="1" applyFill="1" applyBorder="1" applyAlignment="1"/>
    <xf numFmtId="1" fontId="1" fillId="4" borderId="17" xfId="5" applyNumberFormat="1" applyFill="1" applyBorder="1" applyAlignment="1">
      <alignment horizontal="center" vertical="top" wrapText="1"/>
    </xf>
    <xf numFmtId="49" fontId="1" fillId="4" borderId="17" xfId="5" applyNumberFormat="1" applyFill="1" applyBorder="1" applyAlignment="1">
      <alignment horizontal="center" vertical="top" wrapText="1"/>
    </xf>
    <xf numFmtId="4" fontId="1" fillId="4" borderId="17" xfId="5" applyNumberFormat="1" applyFill="1" applyBorder="1" applyAlignment="1">
      <alignment horizontal="right" vertical="top" wrapText="1"/>
    </xf>
    <xf numFmtId="168" fontId="1" fillId="4" borderId="35" xfId="5" applyNumberFormat="1" applyFill="1" applyBorder="1" applyAlignment="1">
      <alignment horizontal="right" vertical="top" wrapText="1"/>
    </xf>
    <xf numFmtId="166" fontId="28" fillId="4" borderId="13" xfId="5" applyNumberFormat="1" applyFont="1" applyFill="1" applyBorder="1" applyAlignment="1"/>
    <xf numFmtId="0" fontId="28" fillId="4" borderId="0" xfId="5" applyFont="1" applyFill="1" applyBorder="1" applyAlignment="1">
      <alignment horizontal="center"/>
    </xf>
    <xf numFmtId="2" fontId="28" fillId="4" borderId="0" xfId="5" applyNumberFormat="1" applyFont="1" applyFill="1" applyBorder="1" applyAlignment="1">
      <alignment horizontal="center"/>
    </xf>
    <xf numFmtId="168" fontId="28" fillId="4" borderId="0" xfId="5" applyNumberFormat="1" applyFont="1" applyFill="1" applyBorder="1" applyAlignment="1"/>
    <xf numFmtId="0" fontId="28" fillId="4" borderId="16" xfId="5" applyFont="1" applyFill="1" applyBorder="1" applyAlignment="1"/>
    <xf numFmtId="0" fontId="28" fillId="4" borderId="15" xfId="5" applyFont="1" applyFill="1" applyBorder="1" applyAlignment="1">
      <alignment horizontal="center"/>
    </xf>
    <xf numFmtId="168" fontId="28" fillId="4" borderId="15" xfId="5" applyNumberFormat="1" applyFont="1" applyFill="1" applyBorder="1" applyAlignment="1"/>
    <xf numFmtId="1" fontId="28" fillId="4" borderId="17" xfId="5" applyNumberFormat="1" applyFont="1" applyFill="1" applyBorder="1" applyAlignment="1">
      <alignment horizontal="center" vertical="center" wrapText="1"/>
    </xf>
    <xf numFmtId="4" fontId="1" fillId="4" borderId="17" xfId="5" applyNumberFormat="1" applyFill="1" applyBorder="1" applyAlignment="1">
      <alignment horizontal="center" vertical="top" wrapText="1"/>
    </xf>
    <xf numFmtId="4" fontId="28" fillId="4" borderId="13" xfId="5" applyNumberFormat="1" applyFont="1" applyFill="1" applyBorder="1" applyAlignment="1">
      <alignment horizontal="right" vertical="top" wrapText="1"/>
    </xf>
    <xf numFmtId="4" fontId="1" fillId="4" borderId="35" xfId="5" applyNumberFormat="1" applyFill="1" applyBorder="1" applyAlignment="1">
      <alignment horizontal="right" vertical="top" wrapText="1"/>
    </xf>
    <xf numFmtId="168" fontId="30" fillId="4" borderId="13" xfId="5" applyNumberFormat="1" applyFont="1" applyFill="1" applyBorder="1" applyAlignment="1">
      <alignment horizontal="center" vertical="top" wrapText="1"/>
    </xf>
    <xf numFmtId="4" fontId="30" fillId="4" borderId="13" xfId="5" applyNumberFormat="1" applyFont="1" applyFill="1" applyBorder="1" applyAlignment="1">
      <alignment horizontal="right" vertical="top" wrapText="1"/>
    </xf>
    <xf numFmtId="1" fontId="30" fillId="4" borderId="13" xfId="5" applyNumberFormat="1" applyFont="1" applyFill="1" applyBorder="1" applyAlignment="1">
      <alignment horizontal="center" vertical="top" wrapText="1"/>
    </xf>
    <xf numFmtId="2" fontId="30" fillId="4" borderId="13" xfId="5" applyNumberFormat="1" applyFont="1" applyFill="1" applyBorder="1" applyAlignment="1">
      <alignment horizontal="center" vertical="top" wrapText="1"/>
    </xf>
    <xf numFmtId="4" fontId="1" fillId="4" borderId="13" xfId="5" applyNumberFormat="1" applyFill="1" applyBorder="1" applyAlignment="1">
      <alignment vertical="top" wrapText="1"/>
    </xf>
    <xf numFmtId="168" fontId="30" fillId="4" borderId="35" xfId="5" applyNumberFormat="1" applyFont="1" applyFill="1" applyBorder="1" applyAlignment="1">
      <alignment vertical="top" wrapText="1"/>
    </xf>
    <xf numFmtId="168" fontId="28" fillId="4" borderId="13" xfId="5" applyNumberFormat="1" applyFont="1" applyFill="1" applyBorder="1" applyAlignment="1">
      <alignment vertical="top" wrapText="1"/>
    </xf>
    <xf numFmtId="166" fontId="28" fillId="4" borderId="35" xfId="5" applyNumberFormat="1" applyFont="1" applyFill="1" applyBorder="1" applyAlignment="1"/>
    <xf numFmtId="166" fontId="28" fillId="4" borderId="37" xfId="5" applyNumberFormat="1" applyFont="1" applyFill="1" applyBorder="1" applyAlignment="1"/>
    <xf numFmtId="169" fontId="31" fillId="4" borderId="13" xfId="6" applyFont="1" applyFill="1" applyBorder="1" applyAlignment="1"/>
    <xf numFmtId="1" fontId="28" fillId="4" borderId="0" xfId="5" applyNumberFormat="1" applyFont="1" applyFill="1" applyAlignment="1">
      <alignment horizontal="center"/>
    </xf>
    <xf numFmtId="0" fontId="28" fillId="4" borderId="0" xfId="5" applyFont="1" applyFill="1" applyAlignment="1">
      <alignment horizontal="center"/>
    </xf>
    <xf numFmtId="0" fontId="28" fillId="4" borderId="0" xfId="5" applyFont="1" applyFill="1"/>
    <xf numFmtId="2" fontId="28" fillId="4" borderId="0" xfId="5" applyNumberFormat="1" applyFont="1" applyFill="1" applyAlignment="1">
      <alignment horizontal="center"/>
    </xf>
    <xf numFmtId="168" fontId="28" fillId="4" borderId="0" xfId="5" applyNumberFormat="1" applyFont="1" applyFill="1" applyAlignment="1"/>
    <xf numFmtId="0" fontId="28" fillId="4" borderId="0" xfId="5" applyFont="1" applyFill="1" applyAlignment="1"/>
    <xf numFmtId="0" fontId="28" fillId="4" borderId="0" xfId="5" applyFont="1" applyFill="1" applyBorder="1" applyAlignment="1">
      <alignment horizontal="center" vertical="center" wrapText="1"/>
    </xf>
    <xf numFmtId="0" fontId="29" fillId="4" borderId="0" xfId="5" applyFont="1" applyFill="1" applyBorder="1" applyAlignment="1">
      <alignment horizontal="center" vertical="center" wrapText="1"/>
    </xf>
    <xf numFmtId="0" fontId="28" fillId="4" borderId="0" xfId="5" applyFont="1" applyFill="1" applyBorder="1" applyAlignment="1">
      <alignment horizontal="center" vertical="center"/>
    </xf>
    <xf numFmtId="168" fontId="29" fillId="4" borderId="0" xfId="5" applyNumberFormat="1" applyFont="1" applyFill="1" applyBorder="1" applyAlignment="1">
      <alignment vertical="center" wrapText="1"/>
    </xf>
    <xf numFmtId="0" fontId="28" fillId="4" borderId="24" xfId="5" applyFont="1" applyFill="1" applyBorder="1" applyAlignment="1">
      <alignment vertical="center" wrapText="1"/>
    </xf>
    <xf numFmtId="3" fontId="21" fillId="4" borderId="29" xfId="3" applyNumberFormat="1" applyFont="1" applyFill="1" applyBorder="1" applyAlignment="1">
      <alignment horizontal="right" vertical="top"/>
    </xf>
    <xf numFmtId="0" fontId="33" fillId="4" borderId="29" xfId="3" applyFont="1" applyFill="1" applyBorder="1" applyAlignment="1">
      <alignment vertical="top" wrapText="1"/>
    </xf>
    <xf numFmtId="0" fontId="20" fillId="4" borderId="29" xfId="3" applyFont="1" applyFill="1" applyBorder="1" applyAlignment="1">
      <alignment vertical="top" wrapText="1"/>
    </xf>
    <xf numFmtId="3" fontId="20" fillId="4" borderId="0" xfId="3" applyNumberFormat="1" applyFont="1" applyFill="1" applyBorder="1" applyAlignment="1">
      <alignment horizontal="center" vertical="top"/>
    </xf>
    <xf numFmtId="2" fontId="20" fillId="4" borderId="0" xfId="4" applyNumberFormat="1" applyFont="1" applyFill="1" applyBorder="1" applyAlignment="1">
      <alignment horizontal="center" vertical="top"/>
    </xf>
    <xf numFmtId="2" fontId="20" fillId="4" borderId="0" xfId="3" applyNumberFormat="1" applyFont="1" applyFill="1" applyBorder="1" applyAlignment="1">
      <alignment horizontal="center" vertical="top"/>
    </xf>
    <xf numFmtId="2" fontId="20" fillId="4" borderId="0" xfId="4" applyNumberFormat="1" applyFont="1" applyFill="1" applyBorder="1" applyAlignment="1">
      <alignment vertical="top"/>
    </xf>
    <xf numFmtId="4" fontId="20" fillId="4" borderId="0" xfId="1" applyNumberFormat="1" applyFont="1" applyFill="1" applyBorder="1" applyAlignment="1">
      <alignment horizontal="center" vertical="top" wrapText="1"/>
    </xf>
    <xf numFmtId="4" fontId="20" fillId="4" borderId="0" xfId="1" applyNumberFormat="1" applyFont="1" applyFill="1" applyBorder="1" applyAlignment="1">
      <alignment horizontal="center" vertical="top"/>
    </xf>
    <xf numFmtId="4" fontId="20" fillId="4" borderId="24" xfId="1" applyNumberFormat="1" applyFont="1" applyFill="1" applyBorder="1" applyAlignment="1">
      <alignment horizontal="center" vertical="top"/>
    </xf>
    <xf numFmtId="4" fontId="20" fillId="4" borderId="24" xfId="3" applyNumberFormat="1" applyFont="1" applyFill="1" applyBorder="1" applyAlignment="1">
      <alignment horizontal="center" vertical="top"/>
    </xf>
    <xf numFmtId="4" fontId="20" fillId="4" borderId="0" xfId="3" applyNumberFormat="1" applyFont="1" applyFill="1" applyBorder="1" applyAlignment="1">
      <alignment horizontal="center" vertical="top"/>
    </xf>
    <xf numFmtId="4" fontId="34" fillId="4" borderId="0" xfId="3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 wrapText="1"/>
    </xf>
    <xf numFmtId="0" fontId="4" fillId="4" borderId="2" xfId="0" applyFont="1" applyFill="1" applyBorder="1" applyAlignment="1">
      <alignment horizontal="justify" vertical="center" wrapText="1"/>
    </xf>
    <xf numFmtId="43" fontId="0" fillId="0" borderId="0" xfId="1" applyFont="1" applyFill="1" applyBorder="1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top"/>
    </xf>
    <xf numFmtId="17" fontId="26" fillId="4" borderId="35" xfId="5" applyNumberFormat="1" applyFont="1" applyFill="1" applyBorder="1" applyAlignment="1">
      <alignment horizontal="right" vertical="center" wrapText="1"/>
    </xf>
    <xf numFmtId="0" fontId="28" fillId="4" borderId="18" xfId="5" applyFont="1" applyFill="1" applyBorder="1" applyAlignment="1">
      <alignment horizontal="center" wrapText="1"/>
    </xf>
    <xf numFmtId="0" fontId="20" fillId="4" borderId="0" xfId="3" applyFont="1" applyFill="1" applyBorder="1" applyAlignment="1">
      <alignment horizontal="left" vertical="top" wrapText="1"/>
    </xf>
    <xf numFmtId="0" fontId="20" fillId="4" borderId="24" xfId="3" applyFont="1" applyFill="1" applyBorder="1" applyAlignment="1">
      <alignment horizontal="left" vertical="top" wrapText="1"/>
    </xf>
    <xf numFmtId="49" fontId="1" fillId="4" borderId="14" xfId="5" applyNumberFormat="1" applyFill="1" applyBorder="1" applyAlignment="1">
      <alignment horizontal="left" vertical="top"/>
    </xf>
    <xf numFmtId="49" fontId="1" fillId="4" borderId="15" xfId="5" applyNumberFormat="1" applyFill="1" applyBorder="1" applyAlignment="1">
      <alignment horizontal="left" vertical="top"/>
    </xf>
    <xf numFmtId="49" fontId="1" fillId="4" borderId="16" xfId="5" applyNumberFormat="1" applyFill="1" applyBorder="1" applyAlignment="1">
      <alignment horizontal="left" vertical="top"/>
    </xf>
    <xf numFmtId="0" fontId="28" fillId="4" borderId="13" xfId="5" applyFont="1" applyFill="1" applyBorder="1" applyAlignment="1">
      <alignment horizontal="center"/>
    </xf>
    <xf numFmtId="3" fontId="36" fillId="4" borderId="29" xfId="3" applyNumberFormat="1" applyFont="1" applyFill="1" applyBorder="1" applyAlignment="1">
      <alignment horizontal="right" vertical="top"/>
    </xf>
    <xf numFmtId="0" fontId="36" fillId="4" borderId="29" xfId="3" applyFont="1" applyFill="1" applyBorder="1" applyAlignment="1">
      <alignment vertical="top" wrapText="1"/>
    </xf>
    <xf numFmtId="3" fontId="36" fillId="4" borderId="0" xfId="3" applyNumberFormat="1" applyFont="1" applyFill="1" applyBorder="1" applyAlignment="1">
      <alignment horizontal="center" vertical="top"/>
    </xf>
    <xf numFmtId="2" fontId="36" fillId="4" borderId="0" xfId="4" applyNumberFormat="1" applyFont="1" applyFill="1" applyBorder="1" applyAlignment="1">
      <alignment horizontal="center" vertical="top"/>
    </xf>
    <xf numFmtId="2" fontId="36" fillId="4" borderId="0" xfId="3" applyNumberFormat="1" applyFont="1" applyFill="1" applyBorder="1" applyAlignment="1">
      <alignment horizontal="center" vertical="top"/>
    </xf>
    <xf numFmtId="2" fontId="36" fillId="4" borderId="0" xfId="4" applyNumberFormat="1" applyFont="1" applyFill="1" applyBorder="1" applyAlignment="1">
      <alignment vertical="top"/>
    </xf>
    <xf numFmtId="4" fontId="37" fillId="4" borderId="0" xfId="3" applyNumberFormat="1" applyFont="1" applyFill="1" applyBorder="1" applyAlignment="1">
      <alignment horizontal="center" vertical="top"/>
    </xf>
    <xf numFmtId="4" fontId="37" fillId="4" borderId="0" xfId="1" applyNumberFormat="1" applyFont="1" applyFill="1" applyBorder="1" applyAlignment="1">
      <alignment horizontal="center" vertical="top"/>
    </xf>
    <xf numFmtId="4" fontId="36" fillId="4" borderId="0" xfId="1" applyNumberFormat="1" applyFont="1" applyFill="1" applyBorder="1" applyAlignment="1">
      <alignment horizontal="center" vertical="top" wrapText="1"/>
    </xf>
    <xf numFmtId="4" fontId="36" fillId="4" borderId="0" xfId="1" applyNumberFormat="1" applyFont="1" applyFill="1" applyBorder="1" applyAlignment="1">
      <alignment horizontal="center" vertical="top"/>
    </xf>
    <xf numFmtId="4" fontId="36" fillId="4" borderId="24" xfId="1" applyNumberFormat="1" applyFont="1" applyFill="1" applyBorder="1" applyAlignment="1">
      <alignment horizontal="center" vertical="top"/>
    </xf>
    <xf numFmtId="4" fontId="36" fillId="4" borderId="24" xfId="3" applyNumberFormat="1" applyFont="1" applyFill="1" applyBorder="1" applyAlignment="1">
      <alignment horizontal="center" vertical="top"/>
    </xf>
    <xf numFmtId="4" fontId="21" fillId="4" borderId="0" xfId="7" applyNumberFormat="1" applyFont="1" applyFill="1" applyBorder="1" applyAlignment="1">
      <alignment horizontal="center" vertical="top"/>
    </xf>
    <xf numFmtId="4" fontId="25" fillId="4" borderId="15" xfId="1" applyNumberFormat="1" applyFont="1" applyFill="1" applyBorder="1" applyAlignment="1">
      <alignment horizontal="center" vertical="top" wrapText="1"/>
    </xf>
    <xf numFmtId="3" fontId="22" fillId="4" borderId="29" xfId="3" applyNumberFormat="1" applyFont="1" applyFill="1" applyBorder="1" applyAlignment="1">
      <alignment horizontal="right" vertical="top"/>
    </xf>
    <xf numFmtId="0" fontId="22" fillId="4" borderId="29" xfId="3" applyFont="1" applyFill="1" applyBorder="1" applyAlignment="1">
      <alignment vertical="top" wrapText="1"/>
    </xf>
    <xf numFmtId="9" fontId="21" fillId="4" borderId="0" xfId="1" applyNumberFormat="1" applyFont="1" applyFill="1" applyBorder="1" applyAlignment="1">
      <alignment horizontal="center" vertical="top"/>
    </xf>
    <xf numFmtId="0" fontId="20" fillId="4" borderId="0" xfId="3" applyFont="1" applyFill="1" applyBorder="1" applyAlignment="1">
      <alignment vertical="top" wrapText="1"/>
    </xf>
    <xf numFmtId="0" fontId="20" fillId="4" borderId="24" xfId="3" applyFont="1" applyFill="1" applyBorder="1" applyAlignment="1">
      <alignment vertical="top" wrapText="1"/>
    </xf>
    <xf numFmtId="4" fontId="21" fillId="4" borderId="0" xfId="1" applyNumberFormat="1" applyFont="1" applyFill="1" applyBorder="1" applyAlignment="1">
      <alignment horizontal="center" vertical="center" wrapText="1"/>
    </xf>
    <xf numFmtId="4" fontId="38" fillId="4" borderId="0" xfId="1" applyNumberFormat="1" applyFont="1" applyFill="1" applyBorder="1" applyAlignment="1">
      <alignment horizontal="center" vertical="center" wrapText="1"/>
    </xf>
    <xf numFmtId="4" fontId="40" fillId="4" borderId="24" xfId="3" applyNumberFormat="1" applyFont="1" applyFill="1" applyBorder="1" applyAlignment="1">
      <alignment horizontal="center" vertical="top"/>
    </xf>
    <xf numFmtId="3" fontId="21" fillId="4" borderId="0" xfId="3" applyNumberFormat="1" applyFont="1" applyFill="1" applyBorder="1" applyAlignment="1">
      <alignment horizontal="left" vertical="top"/>
    </xf>
    <xf numFmtId="3" fontId="21" fillId="4" borderId="0" xfId="3" applyNumberFormat="1" applyFont="1" applyFill="1" applyBorder="1" applyAlignment="1">
      <alignment vertical="top"/>
    </xf>
    <xf numFmtId="4" fontId="34" fillId="4" borderId="24" xfId="3" applyNumberFormat="1" applyFont="1" applyFill="1" applyBorder="1" applyAlignment="1">
      <alignment horizontal="center" vertical="top"/>
    </xf>
    <xf numFmtId="3" fontId="20" fillId="4" borderId="37" xfId="3" applyNumberFormat="1" applyFont="1" applyFill="1" applyBorder="1" applyAlignment="1">
      <alignment horizontal="right" vertical="top"/>
    </xf>
    <xf numFmtId="4" fontId="21" fillId="4" borderId="0" xfId="0" applyNumberFormat="1" applyFont="1" applyFill="1" applyAlignment="1">
      <alignment horizontal="center" vertical="center"/>
    </xf>
    <xf numFmtId="4" fontId="21" fillId="4" borderId="29" xfId="0" applyNumberFormat="1" applyFont="1" applyFill="1" applyBorder="1" applyAlignment="1">
      <alignment horizontal="center" vertical="center" wrapText="1"/>
    </xf>
    <xf numFmtId="3" fontId="21" fillId="4" borderId="0" xfId="0" applyNumberFormat="1" applyFont="1" applyFill="1" applyBorder="1" applyAlignment="1">
      <alignment horizontal="center" vertical="center"/>
    </xf>
    <xf numFmtId="4" fontId="21" fillId="4" borderId="0" xfId="0" applyNumberFormat="1" applyFont="1" applyFill="1" applyBorder="1" applyAlignment="1">
      <alignment horizontal="center" vertical="center"/>
    </xf>
    <xf numFmtId="2" fontId="21" fillId="4" borderId="0" xfId="0" applyNumberFormat="1" applyFont="1" applyFill="1" applyBorder="1" applyAlignment="1">
      <alignment horizontal="center" vertical="center"/>
    </xf>
    <xf numFmtId="4" fontId="21" fillId="4" borderId="35" xfId="0" applyNumberFormat="1" applyFont="1" applyFill="1" applyBorder="1" applyAlignment="1">
      <alignment horizontal="center" vertical="center"/>
    </xf>
    <xf numFmtId="4" fontId="21" fillId="4" borderId="0" xfId="0" applyNumberFormat="1" applyFont="1" applyFill="1" applyBorder="1" applyAlignment="1">
      <alignment horizontal="center" vertical="center" wrapText="1"/>
    </xf>
    <xf numFmtId="3" fontId="20" fillId="4" borderId="36" xfId="3" applyNumberFormat="1" applyFont="1" applyFill="1" applyBorder="1" applyAlignment="1">
      <alignment horizontal="right" vertical="top"/>
    </xf>
    <xf numFmtId="3" fontId="21" fillId="4" borderId="0" xfId="3" applyNumberFormat="1" applyFont="1" applyFill="1" applyBorder="1" applyAlignment="1">
      <alignment horizontal="center" vertical="top"/>
    </xf>
    <xf numFmtId="2" fontId="21" fillId="4" borderId="0" xfId="3" applyNumberFormat="1" applyFont="1" applyFill="1" applyBorder="1" applyAlignment="1">
      <alignment horizontal="center" vertical="top"/>
    </xf>
    <xf numFmtId="3" fontId="21" fillId="4" borderId="0" xfId="3" applyNumberFormat="1" applyFont="1" applyFill="1" applyBorder="1" applyAlignment="1">
      <alignment horizontal="center" vertical="top"/>
    </xf>
    <xf numFmtId="2" fontId="21" fillId="4" borderId="0" xfId="3" applyNumberFormat="1" applyFont="1" applyFill="1" applyBorder="1" applyAlignment="1">
      <alignment horizontal="center" vertical="top"/>
    </xf>
    <xf numFmtId="4" fontId="21" fillId="4" borderId="0" xfId="1" applyNumberFormat="1" applyFont="1" applyFill="1" applyBorder="1" applyAlignment="1">
      <alignment horizontal="right" vertical="top"/>
    </xf>
    <xf numFmtId="4" fontId="20" fillId="4" borderId="0" xfId="3" applyNumberFormat="1" applyFont="1" applyFill="1" applyBorder="1" applyAlignment="1">
      <alignment horizontal="left" vertical="top" wrapText="1"/>
    </xf>
    <xf numFmtId="4" fontId="11" fillId="0" borderId="13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left" vertical="top" wrapText="1"/>
    </xf>
    <xf numFmtId="0" fontId="6" fillId="0" borderId="1" xfId="0" applyFont="1" applyFill="1" applyBorder="1" applyAlignment="1">
      <alignment horizontal="left" vertical="top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left" vertical="top" wrapText="1"/>
    </xf>
    <xf numFmtId="4" fontId="33" fillId="4" borderId="0" xfId="1" applyNumberFormat="1" applyFont="1" applyFill="1" applyBorder="1" applyAlignment="1">
      <alignment horizontal="center" vertical="top"/>
    </xf>
    <xf numFmtId="3" fontId="21" fillId="4" borderId="0" xfId="3" quotePrefix="1" applyNumberFormat="1" applyFont="1" applyFill="1" applyBorder="1" applyAlignment="1">
      <alignment horizontal="center" vertical="top"/>
    </xf>
    <xf numFmtId="1" fontId="5" fillId="4" borderId="2" xfId="0" applyNumberFormat="1" applyFont="1" applyFill="1" applyBorder="1" applyAlignment="1">
      <alignment horizontal="center" vertical="center" wrapText="1"/>
    </xf>
    <xf numFmtId="43" fontId="5" fillId="4" borderId="2" xfId="1" applyFont="1" applyFill="1" applyBorder="1" applyAlignment="1">
      <alignment horizontal="right" vertical="center" wrapText="1"/>
    </xf>
    <xf numFmtId="2" fontId="5" fillId="4" borderId="2" xfId="0" applyNumberFormat="1" applyFont="1" applyFill="1" applyBorder="1" applyAlignment="1">
      <alignment horizontal="right" vertical="center" wrapText="1" indent="1"/>
    </xf>
    <xf numFmtId="9" fontId="11" fillId="0" borderId="13" xfId="2" applyFont="1" applyFill="1" applyBorder="1" applyAlignment="1">
      <alignment horizontal="center" vertical="center" wrapText="1"/>
    </xf>
    <xf numFmtId="10" fontId="11" fillId="0" borderId="13" xfId="2" applyNumberFormat="1" applyFont="1" applyFill="1" applyBorder="1" applyAlignment="1">
      <alignment horizontal="center" vertical="center" wrapText="1"/>
    </xf>
    <xf numFmtId="9" fontId="0" fillId="0" borderId="0" xfId="0" applyNumberFormat="1" applyFill="1" applyBorder="1" applyAlignment="1">
      <alignment horizontal="left" vertical="top"/>
    </xf>
    <xf numFmtId="9" fontId="11" fillId="0" borderId="13" xfId="2" applyFont="1" applyFill="1" applyBorder="1" applyAlignment="1">
      <alignment horizontal="center" vertical="center"/>
    </xf>
    <xf numFmtId="4" fontId="0" fillId="0" borderId="0" xfId="0" applyNumberFormat="1" applyFill="1" applyBorder="1" applyAlignment="1">
      <alignment horizontal="left" vertical="top"/>
    </xf>
    <xf numFmtId="0" fontId="3" fillId="3" borderId="3" xfId="0" applyFont="1" applyFill="1" applyBorder="1" applyAlignment="1">
      <alignment horizontal="left" vertical="top" wrapText="1" indent="2"/>
    </xf>
    <xf numFmtId="0" fontId="3" fillId="3" borderId="1" xfId="0" applyFont="1" applyFill="1" applyBorder="1" applyAlignment="1">
      <alignment horizontal="left" vertical="top" wrapText="1" indent="2"/>
    </xf>
    <xf numFmtId="0" fontId="3" fillId="3" borderId="4" xfId="0" applyFont="1" applyFill="1" applyBorder="1" applyAlignment="1">
      <alignment horizontal="left" vertical="top" wrapText="1" indent="2"/>
    </xf>
    <xf numFmtId="0" fontId="10" fillId="0" borderId="13" xfId="0" applyFont="1" applyFill="1" applyBorder="1" applyAlignment="1">
      <alignment horizontal="center" vertical="center" wrapText="1"/>
    </xf>
    <xf numFmtId="0" fontId="42" fillId="0" borderId="18" xfId="0" applyFont="1" applyBorder="1" applyAlignment="1">
      <alignment horizontal="center" vertical="top" wrapText="1"/>
    </xf>
    <xf numFmtId="0" fontId="0" fillId="0" borderId="21" xfId="0" applyFill="1" applyBorder="1" applyAlignment="1">
      <alignment horizontal="center" vertical="top"/>
    </xf>
    <xf numFmtId="0" fontId="3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left" vertical="center" wrapText="1" indent="2"/>
    </xf>
    <xf numFmtId="0" fontId="3" fillId="3" borderId="1" xfId="0" applyFont="1" applyFill="1" applyBorder="1" applyAlignment="1">
      <alignment horizontal="left" vertical="center" wrapText="1" indent="2"/>
    </xf>
    <xf numFmtId="0" fontId="3" fillId="3" borderId="4" xfId="0" applyFont="1" applyFill="1" applyBorder="1" applyAlignment="1">
      <alignment horizontal="left" vertical="center" wrapText="1" indent="2"/>
    </xf>
    <xf numFmtId="0" fontId="7" fillId="0" borderId="14" xfId="0" applyFont="1" applyFill="1" applyBorder="1" applyAlignment="1">
      <alignment horizontal="left" vertical="top" wrapText="1"/>
    </xf>
    <xf numFmtId="0" fontId="6" fillId="0" borderId="15" xfId="0" applyFont="1" applyFill="1" applyBorder="1" applyAlignment="1">
      <alignment horizontal="left" vertical="top" wrapText="1"/>
    </xf>
    <xf numFmtId="0" fontId="6" fillId="0" borderId="16" xfId="0" applyFont="1" applyFill="1" applyBorder="1" applyAlignment="1">
      <alignment horizontal="left" vertical="top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18" fillId="0" borderId="13" xfId="0" applyFont="1" applyFill="1" applyBorder="1" applyAlignment="1">
      <alignment horizontal="center" vertical="center" wrapText="1"/>
    </xf>
    <xf numFmtId="165" fontId="12" fillId="3" borderId="13" xfId="0" applyNumberFormat="1" applyFont="1" applyFill="1" applyBorder="1" applyAlignment="1">
      <alignment horizontal="center" vertical="center" wrapText="1"/>
    </xf>
    <xf numFmtId="0" fontId="12" fillId="3" borderId="34" xfId="0" applyFont="1" applyFill="1" applyBorder="1" applyAlignment="1">
      <alignment horizontal="center" vertical="center" wrapText="1"/>
    </xf>
    <xf numFmtId="0" fontId="12" fillId="3" borderId="9" xfId="0" applyFont="1" applyFill="1" applyBorder="1" applyAlignment="1">
      <alignment horizontal="center" vertical="center" wrapText="1"/>
    </xf>
    <xf numFmtId="0" fontId="12" fillId="3" borderId="23" xfId="0" applyFont="1" applyFill="1" applyBorder="1" applyAlignment="1">
      <alignment horizontal="center" vertical="center" wrapText="1"/>
    </xf>
    <xf numFmtId="0" fontId="17" fillId="0" borderId="5" xfId="0" applyFont="1" applyFill="1" applyBorder="1" applyAlignment="1">
      <alignment horizontal="left" vertical="center" wrapText="1"/>
    </xf>
    <xf numFmtId="0" fontId="17" fillId="0" borderId="7" xfId="0" applyFont="1" applyFill="1" applyBorder="1" applyAlignment="1">
      <alignment horizontal="left" vertical="center" wrapText="1"/>
    </xf>
    <xf numFmtId="164" fontId="11" fillId="0" borderId="33" xfId="0" applyNumberFormat="1" applyFont="1" applyFill="1" applyBorder="1" applyAlignment="1">
      <alignment horizontal="center" vertical="center" wrapText="1"/>
    </xf>
    <xf numFmtId="164" fontId="11" fillId="0" borderId="32" xfId="0" applyNumberFormat="1" applyFont="1" applyFill="1" applyBorder="1" applyAlignment="1">
      <alignment horizontal="center" vertical="center" wrapText="1"/>
    </xf>
    <xf numFmtId="0" fontId="12" fillId="3" borderId="20" xfId="0" applyFont="1" applyFill="1" applyBorder="1" applyAlignment="1">
      <alignment horizontal="center" vertical="center" wrapText="1"/>
    </xf>
    <xf numFmtId="0" fontId="12" fillId="3" borderId="21" xfId="0" applyFont="1" applyFill="1" applyBorder="1" applyAlignment="1">
      <alignment horizontal="center" vertical="center" wrapText="1"/>
    </xf>
    <xf numFmtId="0" fontId="12" fillId="3" borderId="22" xfId="0" applyFont="1" applyFill="1" applyBorder="1" applyAlignment="1">
      <alignment horizontal="center" vertical="center" wrapText="1"/>
    </xf>
    <xf numFmtId="0" fontId="12" fillId="2" borderId="30" xfId="0" applyFont="1" applyFill="1" applyBorder="1" applyAlignment="1">
      <alignment horizontal="center" vertical="center" wrapText="1"/>
    </xf>
    <xf numFmtId="0" fontId="12" fillId="2" borderId="32" xfId="0" applyFont="1" applyFill="1" applyBorder="1" applyAlignment="1">
      <alignment horizontal="center" vertical="center" wrapText="1"/>
    </xf>
    <xf numFmtId="0" fontId="12" fillId="2" borderId="25" xfId="0" applyFont="1" applyFill="1" applyBorder="1" applyAlignment="1">
      <alignment horizontal="center" vertical="center" wrapText="1"/>
    </xf>
    <xf numFmtId="0" fontId="12" fillId="2" borderId="31" xfId="0" applyFont="1" applyFill="1" applyBorder="1" applyAlignment="1">
      <alignment horizontal="center" vertical="center" wrapText="1"/>
    </xf>
    <xf numFmtId="0" fontId="12" fillId="2" borderId="11" xfId="0" applyFont="1" applyFill="1" applyBorder="1" applyAlignment="1">
      <alignment horizontal="center" vertical="center" wrapText="1"/>
    </xf>
    <xf numFmtId="0" fontId="12" fillId="2" borderId="12" xfId="0" applyFont="1" applyFill="1" applyBorder="1" applyAlignment="1">
      <alignment horizontal="center" vertical="center" wrapText="1"/>
    </xf>
    <xf numFmtId="4" fontId="11" fillId="0" borderId="13" xfId="0" applyNumberFormat="1" applyFont="1" applyFill="1" applyBorder="1" applyAlignment="1">
      <alignment horizontal="center" vertical="center" wrapText="1"/>
    </xf>
    <xf numFmtId="0" fontId="12" fillId="3" borderId="29" xfId="0" applyFont="1" applyFill="1" applyBorder="1" applyAlignment="1">
      <alignment horizontal="center" vertical="center" wrapText="1"/>
    </xf>
    <xf numFmtId="0" fontId="12" fillId="3" borderId="0" xfId="0" applyFont="1" applyFill="1" applyBorder="1" applyAlignment="1">
      <alignment horizontal="center" vertical="center" wrapText="1"/>
    </xf>
    <xf numFmtId="0" fontId="12" fillId="3" borderId="24" xfId="0" applyFont="1" applyFill="1" applyBorder="1" applyAlignment="1">
      <alignment horizontal="center" vertical="center" wrapText="1"/>
    </xf>
    <xf numFmtId="0" fontId="18" fillId="0" borderId="14" xfId="0" applyFont="1" applyFill="1" applyBorder="1" applyAlignment="1">
      <alignment horizontal="center" vertical="center" wrapText="1"/>
    </xf>
    <xf numFmtId="0" fontId="18" fillId="0" borderId="15" xfId="0" applyFont="1" applyFill="1" applyBorder="1" applyAlignment="1">
      <alignment horizontal="center" vertical="center" wrapText="1"/>
    </xf>
    <xf numFmtId="0" fontId="18" fillId="0" borderId="16" xfId="0" applyFont="1" applyFill="1" applyBorder="1" applyAlignment="1">
      <alignment horizontal="center" vertical="center" wrapText="1"/>
    </xf>
    <xf numFmtId="0" fontId="15" fillId="0" borderId="14" xfId="0" applyFont="1" applyFill="1" applyBorder="1" applyAlignment="1">
      <alignment horizontal="left" vertical="center" wrapText="1"/>
    </xf>
    <xf numFmtId="0" fontId="15" fillId="0" borderId="15" xfId="0" applyFont="1" applyFill="1" applyBorder="1" applyAlignment="1">
      <alignment horizontal="left" vertical="center" wrapText="1"/>
    </xf>
    <xf numFmtId="0" fontId="15" fillId="0" borderId="16" xfId="0" applyFont="1" applyFill="1" applyBorder="1" applyAlignment="1">
      <alignment horizontal="left" vertical="center" wrapText="1"/>
    </xf>
    <xf numFmtId="0" fontId="42" fillId="0" borderId="18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4" fontId="11" fillId="0" borderId="26" xfId="0" applyNumberFormat="1" applyFont="1" applyFill="1" applyBorder="1" applyAlignment="1">
      <alignment horizontal="right" vertical="center" wrapText="1"/>
    </xf>
    <xf numFmtId="4" fontId="11" fillId="0" borderId="27" xfId="0" applyNumberFormat="1" applyFont="1" applyFill="1" applyBorder="1" applyAlignment="1">
      <alignment horizontal="right" vertical="center" wrapText="1"/>
    </xf>
    <xf numFmtId="4" fontId="11" fillId="0" borderId="28" xfId="0" applyNumberFormat="1" applyFont="1" applyFill="1" applyBorder="1" applyAlignment="1">
      <alignment horizontal="right" vertical="center" wrapText="1"/>
    </xf>
    <xf numFmtId="0" fontId="12" fillId="2" borderId="14" xfId="0" applyFont="1" applyFill="1" applyBorder="1" applyAlignment="1">
      <alignment horizontal="center" vertical="center" wrapText="1"/>
    </xf>
    <xf numFmtId="0" fontId="12" fillId="2" borderId="15" xfId="0" applyFont="1" applyFill="1" applyBorder="1" applyAlignment="1">
      <alignment horizontal="center" vertical="center" wrapText="1"/>
    </xf>
    <xf numFmtId="0" fontId="12" fillId="2" borderId="16" xfId="0" applyFont="1" applyFill="1" applyBorder="1" applyAlignment="1">
      <alignment horizontal="center" vertical="center" wrapText="1"/>
    </xf>
    <xf numFmtId="0" fontId="20" fillId="4" borderId="29" xfId="3" applyFont="1" applyFill="1" applyBorder="1" applyAlignment="1">
      <alignment horizontal="left" vertical="top" wrapText="1"/>
    </xf>
    <xf numFmtId="0" fontId="20" fillId="4" borderId="0" xfId="3" applyFont="1" applyFill="1" applyBorder="1" applyAlignment="1">
      <alignment horizontal="left" vertical="top" wrapText="1"/>
    </xf>
    <xf numFmtId="0" fontId="20" fillId="4" borderId="24" xfId="3" applyFont="1" applyFill="1" applyBorder="1" applyAlignment="1">
      <alignment horizontal="left" vertical="top" wrapText="1"/>
    </xf>
    <xf numFmtId="3" fontId="21" fillId="4" borderId="0" xfId="3" applyNumberFormat="1" applyFont="1" applyFill="1" applyBorder="1" applyAlignment="1">
      <alignment horizontal="center" vertical="top"/>
    </xf>
    <xf numFmtId="0" fontId="21" fillId="4" borderId="0" xfId="3" applyFont="1" applyFill="1" applyBorder="1" applyAlignment="1">
      <alignment horizontal="center" vertical="center" wrapText="1"/>
    </xf>
    <xf numFmtId="3" fontId="20" fillId="5" borderId="35" xfId="3" applyNumberFormat="1" applyFont="1" applyFill="1" applyBorder="1" applyAlignment="1">
      <alignment horizontal="center" vertical="center"/>
    </xf>
    <xf numFmtId="3" fontId="20" fillId="5" borderId="36" xfId="3" applyNumberFormat="1" applyFont="1" applyFill="1" applyBorder="1" applyAlignment="1">
      <alignment horizontal="center" vertical="center"/>
    </xf>
    <xf numFmtId="0" fontId="20" fillId="5" borderId="35" xfId="3" applyFont="1" applyFill="1" applyBorder="1" applyAlignment="1">
      <alignment horizontal="center" vertical="center" wrapText="1"/>
    </xf>
    <xf numFmtId="0" fontId="20" fillId="5" borderId="36" xfId="3" applyFont="1" applyFill="1" applyBorder="1" applyAlignment="1">
      <alignment horizontal="center" vertical="center" wrapText="1"/>
    </xf>
    <xf numFmtId="0" fontId="20" fillId="4" borderId="29" xfId="0" applyFont="1" applyFill="1" applyBorder="1" applyAlignment="1">
      <alignment horizontal="left" vertical="center"/>
    </xf>
    <xf numFmtId="0" fontId="20" fillId="4" borderId="0" xfId="0" applyFont="1" applyFill="1" applyBorder="1" applyAlignment="1">
      <alignment horizontal="left" vertical="center"/>
    </xf>
    <xf numFmtId="0" fontId="22" fillId="4" borderId="29" xfId="0" applyFont="1" applyFill="1" applyBorder="1" applyAlignment="1">
      <alignment horizontal="left" vertical="center"/>
    </xf>
    <xf numFmtId="0" fontId="22" fillId="4" borderId="0" xfId="0" applyFont="1" applyFill="1" applyBorder="1" applyAlignment="1">
      <alignment horizontal="left" vertical="center"/>
    </xf>
    <xf numFmtId="4" fontId="20" fillId="5" borderId="35" xfId="1" applyNumberFormat="1" applyFont="1" applyFill="1" applyBorder="1" applyAlignment="1">
      <alignment horizontal="center" vertical="center" wrapText="1"/>
    </xf>
    <xf numFmtId="4" fontId="20" fillId="5" borderId="36" xfId="1" applyNumberFormat="1" applyFont="1" applyFill="1" applyBorder="1" applyAlignment="1">
      <alignment horizontal="center" vertical="center" wrapText="1"/>
    </xf>
    <xf numFmtId="4" fontId="20" fillId="5" borderId="35" xfId="1" applyNumberFormat="1" applyFont="1" applyFill="1" applyBorder="1" applyAlignment="1">
      <alignment horizontal="center" vertical="center"/>
    </xf>
    <xf numFmtId="4" fontId="20" fillId="5" borderId="36" xfId="1" applyNumberFormat="1" applyFont="1" applyFill="1" applyBorder="1" applyAlignment="1">
      <alignment horizontal="center" vertical="center"/>
    </xf>
    <xf numFmtId="4" fontId="20" fillId="5" borderId="35" xfId="3" applyNumberFormat="1" applyFont="1" applyFill="1" applyBorder="1" applyAlignment="1">
      <alignment horizontal="center" vertical="center"/>
    </xf>
    <xf numFmtId="4" fontId="20" fillId="5" borderId="36" xfId="3" applyNumberFormat="1" applyFont="1" applyFill="1" applyBorder="1" applyAlignment="1">
      <alignment horizontal="center" vertical="center"/>
    </xf>
    <xf numFmtId="0" fontId="20" fillId="5" borderId="14" xfId="3" applyFont="1" applyFill="1" applyBorder="1" applyAlignment="1">
      <alignment horizontal="center" vertical="center"/>
    </xf>
    <xf numFmtId="0" fontId="20" fillId="5" borderId="15" xfId="3" applyFont="1" applyFill="1" applyBorder="1" applyAlignment="1">
      <alignment horizontal="center" vertical="center"/>
    </xf>
    <xf numFmtId="0" fontId="20" fillId="5" borderId="16" xfId="3" applyFont="1" applyFill="1" applyBorder="1" applyAlignment="1">
      <alignment horizontal="center" vertical="center"/>
    </xf>
    <xf numFmtId="4" fontId="24" fillId="5" borderId="35" xfId="1" applyNumberFormat="1" applyFont="1" applyFill="1" applyBorder="1" applyAlignment="1">
      <alignment horizontal="center" vertical="center"/>
    </xf>
    <xf numFmtId="4" fontId="24" fillId="5" borderId="36" xfId="1" applyNumberFormat="1" applyFont="1" applyFill="1" applyBorder="1" applyAlignment="1">
      <alignment horizontal="center" vertical="center"/>
    </xf>
    <xf numFmtId="4" fontId="24" fillId="5" borderId="35" xfId="1" applyNumberFormat="1" applyFont="1" applyFill="1" applyBorder="1" applyAlignment="1">
      <alignment horizontal="center" vertical="center" wrapText="1"/>
    </xf>
    <xf numFmtId="4" fontId="24" fillId="5" borderId="36" xfId="1" applyNumberFormat="1" applyFont="1" applyFill="1" applyBorder="1" applyAlignment="1">
      <alignment horizontal="center" vertical="center" wrapText="1"/>
    </xf>
    <xf numFmtId="3" fontId="21" fillId="4" borderId="21" xfId="3" applyNumberFormat="1" applyFont="1" applyFill="1" applyBorder="1" applyAlignment="1">
      <alignment horizontal="center" vertical="top"/>
    </xf>
    <xf numFmtId="0" fontId="35" fillId="0" borderId="18" xfId="0" applyFont="1" applyBorder="1" applyAlignment="1">
      <alignment horizontal="center" vertical="top" wrapText="1"/>
    </xf>
    <xf numFmtId="0" fontId="41" fillId="4" borderId="13" xfId="0" applyFont="1" applyFill="1" applyBorder="1" applyAlignment="1">
      <alignment horizontal="center" vertical="center"/>
    </xf>
    <xf numFmtId="3" fontId="33" fillId="4" borderId="0" xfId="3" applyNumberFormat="1" applyFont="1" applyFill="1" applyBorder="1" applyAlignment="1">
      <alignment horizontal="center" vertical="top"/>
    </xf>
    <xf numFmtId="0" fontId="0" fillId="0" borderId="0" xfId="0" applyFill="1" applyBorder="1" applyAlignment="1">
      <alignment horizontal="center" vertical="top"/>
    </xf>
    <xf numFmtId="170" fontId="21" fillId="4" borderId="0" xfId="1" applyNumberFormat="1" applyFont="1" applyFill="1" applyBorder="1" applyAlignment="1">
      <alignment horizontal="center" vertical="top"/>
    </xf>
    <xf numFmtId="2" fontId="21" fillId="4" borderId="0" xfId="3" applyNumberFormat="1" applyFont="1" applyFill="1" applyBorder="1" applyAlignment="1">
      <alignment horizontal="center" vertical="top"/>
    </xf>
    <xf numFmtId="0" fontId="26" fillId="4" borderId="17" xfId="5" applyFont="1" applyFill="1" applyBorder="1" applyAlignment="1">
      <alignment horizontal="center" vertical="center" wrapText="1"/>
    </xf>
    <xf numFmtId="0" fontId="26" fillId="4" borderId="18" xfId="5" applyFont="1" applyFill="1" applyBorder="1" applyAlignment="1">
      <alignment horizontal="center" vertical="center" wrapText="1"/>
    </xf>
    <xf numFmtId="0" fontId="26" fillId="4" borderId="19" xfId="5" applyFont="1" applyFill="1" applyBorder="1" applyAlignment="1">
      <alignment horizontal="center" vertical="center" wrapText="1"/>
    </xf>
    <xf numFmtId="0" fontId="26" fillId="4" borderId="29" xfId="5" applyFont="1" applyFill="1" applyBorder="1" applyAlignment="1">
      <alignment horizontal="center" vertical="center" wrapText="1"/>
    </xf>
    <xf numFmtId="0" fontId="26" fillId="4" borderId="0" xfId="5" applyFont="1" applyFill="1" applyBorder="1" applyAlignment="1">
      <alignment horizontal="center" vertical="center" wrapText="1"/>
    </xf>
    <xf numFmtId="0" fontId="26" fillId="4" borderId="24" xfId="5" applyFont="1" applyFill="1" applyBorder="1" applyAlignment="1">
      <alignment horizontal="center" vertical="center" wrapText="1"/>
    </xf>
    <xf numFmtId="0" fontId="26" fillId="4" borderId="20" xfId="5" applyFont="1" applyFill="1" applyBorder="1" applyAlignment="1">
      <alignment horizontal="center" vertical="center" wrapText="1"/>
    </xf>
    <xf numFmtId="0" fontId="26" fillId="4" borderId="21" xfId="5" applyFont="1" applyFill="1" applyBorder="1" applyAlignment="1">
      <alignment horizontal="center" vertical="center" wrapText="1"/>
    </xf>
    <xf numFmtId="0" fontId="26" fillId="4" borderId="22" xfId="5" applyFont="1" applyFill="1" applyBorder="1" applyAlignment="1">
      <alignment horizontal="center" vertical="center" wrapText="1"/>
    </xf>
    <xf numFmtId="0" fontId="27" fillId="4" borderId="13" xfId="5" applyFont="1" applyFill="1" applyBorder="1" applyAlignment="1">
      <alignment horizontal="center" vertical="center" wrapText="1"/>
    </xf>
    <xf numFmtId="0" fontId="26" fillId="4" borderId="13" xfId="5" applyFont="1" applyFill="1" applyBorder="1" applyAlignment="1">
      <alignment horizontal="right" vertical="center" wrapText="1"/>
    </xf>
    <xf numFmtId="0" fontId="28" fillId="4" borderId="0" xfId="5" applyFont="1" applyFill="1" applyBorder="1" applyAlignment="1">
      <alignment horizontal="left" vertical="top" wrapText="1"/>
    </xf>
    <xf numFmtId="0" fontId="28" fillId="4" borderId="24" xfId="5" applyFont="1" applyFill="1" applyBorder="1" applyAlignment="1">
      <alignment horizontal="left" vertical="top" wrapText="1"/>
    </xf>
    <xf numFmtId="0" fontId="28" fillId="4" borderId="0" xfId="5" applyFont="1" applyFill="1" applyBorder="1" applyAlignment="1">
      <alignment horizontal="left" vertical="top"/>
    </xf>
    <xf numFmtId="0" fontId="28" fillId="4" borderId="24" xfId="5" applyFont="1" applyFill="1" applyBorder="1" applyAlignment="1">
      <alignment horizontal="left" vertical="top"/>
    </xf>
    <xf numFmtId="0" fontId="28" fillId="4" borderId="14" xfId="5" applyFont="1" applyFill="1" applyBorder="1" applyAlignment="1">
      <alignment horizontal="right"/>
    </xf>
    <xf numFmtId="0" fontId="28" fillId="4" borderId="15" xfId="5" applyFont="1" applyFill="1" applyBorder="1" applyAlignment="1">
      <alignment horizontal="right"/>
    </xf>
    <xf numFmtId="0" fontId="26" fillId="4" borderId="14" xfId="5" applyFont="1" applyFill="1" applyBorder="1" applyAlignment="1">
      <alignment horizontal="center"/>
    </xf>
    <xf numFmtId="0" fontId="26" fillId="4" borderId="15" xfId="5" applyFont="1" applyFill="1" applyBorder="1" applyAlignment="1">
      <alignment horizontal="center"/>
    </xf>
    <xf numFmtId="0" fontId="26" fillId="4" borderId="16" xfId="5" applyFont="1" applyFill="1" applyBorder="1" applyAlignment="1">
      <alignment horizontal="center"/>
    </xf>
    <xf numFmtId="0" fontId="28" fillId="4" borderId="13" xfId="5" applyFont="1" applyFill="1" applyBorder="1" applyAlignment="1">
      <alignment horizontal="center"/>
    </xf>
    <xf numFmtId="49" fontId="1" fillId="4" borderId="14" xfId="5" applyNumberFormat="1" applyFill="1" applyBorder="1" applyAlignment="1">
      <alignment horizontal="left" vertical="top"/>
    </xf>
    <xf numFmtId="49" fontId="1" fillId="4" borderId="15" xfId="5" applyNumberFormat="1" applyFill="1" applyBorder="1" applyAlignment="1">
      <alignment horizontal="left" vertical="top"/>
    </xf>
    <xf numFmtId="49" fontId="1" fillId="4" borderId="16" xfId="5" applyNumberFormat="1" applyFill="1" applyBorder="1" applyAlignment="1">
      <alignment horizontal="left" vertical="top"/>
    </xf>
    <xf numFmtId="0" fontId="28" fillId="4" borderId="29" xfId="5" applyFont="1" applyFill="1" applyBorder="1" applyAlignment="1">
      <alignment horizontal="right"/>
    </xf>
    <xf numFmtId="0" fontId="28" fillId="4" borderId="0" xfId="5" applyFont="1" applyFill="1" applyBorder="1" applyAlignment="1">
      <alignment horizontal="right"/>
    </xf>
    <xf numFmtId="0" fontId="28" fillId="4" borderId="24" xfId="5" applyFont="1" applyFill="1" applyBorder="1" applyAlignment="1">
      <alignment horizontal="right"/>
    </xf>
    <xf numFmtId="0" fontId="26" fillId="4" borderId="14" xfId="5" applyFont="1" applyFill="1" applyBorder="1" applyAlignment="1">
      <alignment horizontal="right"/>
    </xf>
    <xf numFmtId="0" fontId="26" fillId="4" borderId="15" xfId="5" applyFont="1" applyFill="1" applyBorder="1" applyAlignment="1">
      <alignment horizontal="right"/>
    </xf>
    <xf numFmtId="0" fontId="32" fillId="4" borderId="14" xfId="5" applyFont="1" applyFill="1" applyBorder="1" applyAlignment="1">
      <alignment horizontal="center" vertical="center" wrapText="1"/>
    </xf>
    <xf numFmtId="0" fontId="32" fillId="4" borderId="15" xfId="5" applyFont="1" applyFill="1" applyBorder="1" applyAlignment="1">
      <alignment horizontal="center" vertical="center" wrapText="1"/>
    </xf>
    <xf numFmtId="0" fontId="32" fillId="4" borderId="16" xfId="5" applyFont="1" applyFill="1" applyBorder="1" applyAlignment="1">
      <alignment horizontal="center" vertical="center" wrapText="1"/>
    </xf>
    <xf numFmtId="0" fontId="28" fillId="4" borderId="16" xfId="5" applyFont="1" applyFill="1" applyBorder="1" applyAlignment="1">
      <alignment horizontal="right"/>
    </xf>
    <xf numFmtId="1" fontId="28" fillId="4" borderId="14" xfId="5" applyNumberFormat="1" applyFont="1" applyFill="1" applyBorder="1" applyAlignment="1">
      <alignment horizontal="center"/>
    </xf>
    <xf numFmtId="1" fontId="28" fillId="4" borderId="15" xfId="5" applyNumberFormat="1" applyFont="1" applyFill="1" applyBorder="1" applyAlignment="1">
      <alignment horizontal="center"/>
    </xf>
    <xf numFmtId="1" fontId="28" fillId="4" borderId="16" xfId="5" applyNumberFormat="1" applyFont="1" applyFill="1" applyBorder="1" applyAlignment="1">
      <alignment horizontal="center"/>
    </xf>
    <xf numFmtId="0" fontId="28" fillId="4" borderId="17" xfId="5" applyFont="1" applyFill="1" applyBorder="1" applyAlignment="1">
      <alignment horizontal="right"/>
    </xf>
    <xf numFmtId="0" fontId="28" fillId="4" borderId="18" xfId="5" applyFont="1" applyFill="1" applyBorder="1" applyAlignment="1">
      <alignment horizontal="right"/>
    </xf>
    <xf numFmtId="0" fontId="28" fillId="4" borderId="19" xfId="5" applyFont="1" applyFill="1" applyBorder="1" applyAlignment="1">
      <alignment horizontal="right"/>
    </xf>
    <xf numFmtId="168" fontId="30" fillId="4" borderId="14" xfId="5" applyNumberFormat="1" applyFont="1" applyFill="1" applyBorder="1" applyAlignment="1">
      <alignment horizontal="left" vertical="top"/>
    </xf>
    <xf numFmtId="168" fontId="30" fillId="4" borderId="15" xfId="5" applyNumberFormat="1" applyFont="1" applyFill="1" applyBorder="1" applyAlignment="1">
      <alignment horizontal="left" vertical="top"/>
    </xf>
    <xf numFmtId="168" fontId="30" fillId="4" borderId="16" xfId="5" applyNumberFormat="1" applyFont="1" applyFill="1" applyBorder="1" applyAlignment="1">
      <alignment horizontal="left" vertical="top"/>
    </xf>
    <xf numFmtId="49" fontId="1" fillId="4" borderId="14" xfId="5" applyNumberFormat="1" applyFill="1" applyBorder="1" applyAlignment="1">
      <alignment horizontal="left" vertical="top" wrapText="1"/>
    </xf>
    <xf numFmtId="49" fontId="1" fillId="4" borderId="15" xfId="5" applyNumberFormat="1" applyFill="1" applyBorder="1" applyAlignment="1">
      <alignment horizontal="left" vertical="top" wrapText="1"/>
    </xf>
    <xf numFmtId="49" fontId="1" fillId="4" borderId="16" xfId="5" applyNumberFormat="1" applyFill="1" applyBorder="1" applyAlignment="1">
      <alignment horizontal="left" vertical="top" wrapText="1"/>
    </xf>
  </cellXfs>
  <cellStyles count="10">
    <cellStyle name="Moeda 2" xfId="6"/>
    <cellStyle name="Normal" xfId="0" builtinId="0"/>
    <cellStyle name="Normal 4" xfId="5"/>
    <cellStyle name="Normal_Replanilhamento T-1 - 18-02-08" xfId="3"/>
    <cellStyle name="Porcentagem" xfId="2" builtinId="5"/>
    <cellStyle name="Porcentagem 2 2 2" xfId="9"/>
    <cellStyle name="Separador de milhares 2" xfId="7"/>
    <cellStyle name="Separador de milhares_Replanilhamento T-1 - 18-02-08" xfId="4"/>
    <cellStyle name="Vírgula" xfId="1" builtinId="3"/>
    <cellStyle name="Vírgula 4" xf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352425</xdr:colOff>
      <xdr:row>0</xdr:row>
      <xdr:rowOff>133350</xdr:rowOff>
    </xdr:from>
    <xdr:ext cx="2009775" cy="415654"/>
    <xdr:pic>
      <xdr:nvPicPr>
        <xdr:cNvPr id="2" name="Imagem 3" descr="Avantec - logo.jp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925300" y="133350"/>
          <a:ext cx="1466850" cy="41565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" name="Text Box 10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" name="Text Box 10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5" name="Text Box 103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6" name="Text Box 104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7" name="Text Box 105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8" name="Text Box 106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9" name="Text Box 107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10" name="Text Box 108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11" name="Text Box 109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12" name="Text Box 110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13" name="Text Box 111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14" name="Text Box 112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15" name="Text Box 113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16" name="Text Box 114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17" name="Text Box 115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18" name="Text Box 116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19" name="Text Box 117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0" name="Text Box 118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1" name="Text Box 119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2" name="Text Box 120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3" name="Text Box 121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4" name="Text Box 122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5" name="Text Box 123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6" name="Text Box 124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7" name="Text Box 125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8" name="Text Box 126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9" name="Text Box 127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0" name="Text Box 128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1" name="Text Box 129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162204"/>
    <xdr:sp macro="" textlink="">
      <xdr:nvSpPr>
        <xdr:cNvPr id="32" name="Text Box 130"/>
        <xdr:cNvSpPr txBox="1">
          <a:spLocks noChangeArrowheads="1"/>
        </xdr:cNvSpPr>
      </xdr:nvSpPr>
      <xdr:spPr bwMode="auto">
        <a:xfrm>
          <a:off x="1076325" y="44215050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3"/>
    <xdr:sp macro="" textlink="">
      <xdr:nvSpPr>
        <xdr:cNvPr id="33" name="Text Box 131"/>
        <xdr:cNvSpPr txBox="1">
          <a:spLocks noChangeArrowheads="1"/>
        </xdr:cNvSpPr>
      </xdr:nvSpPr>
      <xdr:spPr bwMode="auto">
        <a:xfrm>
          <a:off x="1076325" y="442150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4" name="Text Box 13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5" name="Text Box 133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36" name="Text Box 134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7" name="Text Box 13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8" name="Text Box 136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3"/>
    <xdr:sp macro="" textlink="">
      <xdr:nvSpPr>
        <xdr:cNvPr id="39" name="Text Box 137"/>
        <xdr:cNvSpPr txBox="1">
          <a:spLocks noChangeArrowheads="1"/>
        </xdr:cNvSpPr>
      </xdr:nvSpPr>
      <xdr:spPr bwMode="auto">
        <a:xfrm>
          <a:off x="1076325" y="442150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0" name="Text Box 13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1" name="Text Box 13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42" name="Text Box 140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3" name="Text Box 14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4" name="Text Box 14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3"/>
    <xdr:sp macro="" textlink="">
      <xdr:nvSpPr>
        <xdr:cNvPr id="45" name="Text Box 143"/>
        <xdr:cNvSpPr txBox="1">
          <a:spLocks noChangeArrowheads="1"/>
        </xdr:cNvSpPr>
      </xdr:nvSpPr>
      <xdr:spPr bwMode="auto">
        <a:xfrm>
          <a:off x="1076325" y="442150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6" name="Text Box 144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7" name="Text Box 14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48" name="Text Box 146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49" name="Text Box 147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0" name="Text Box 14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1" name="Text Box 14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52" name="Text Box 150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3" name="Text Box 15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4" name="Text Box 15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55" name="Text Box 153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6" name="Text Box 154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7" name="Text Box 15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58" name="Text Box 156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9" name="Text Box 157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0" name="Text Box 15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61" name="Text Box 159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2" name="Text Box 160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3" name="Text Box 16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64" name="Text Box 162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65" name="Text Box 163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6" name="Text Box 164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7" name="Text Box 16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68" name="Text Box 166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9" name="Text Box 167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0" name="Text Box 16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71" name="Text Box 169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2" name="Text Box 170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3" name="Text Box 17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74" name="Text Box 172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5" name="Text Box 173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6" name="Text Box 174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77" name="Text Box 175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8" name="Text Box 176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9" name="Text Box 177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80" name="Text Box 178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81" name="Text Box 17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82" name="Text Box 180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83" name="Text Box 181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84" name="Text Box 182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85" name="Text Box 183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86" name="Text Box 184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87" name="Text Box 185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88" name="Text Box 186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89" name="Text Box 187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90" name="Text Box 188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91" name="Text Box 189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92" name="Text Box 190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93" name="Text Box 191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94" name="Text Box 192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95" name="Text Box 193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96" name="Text Box 194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97" name="Text Box 195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98" name="Text Box 196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99" name="Text Box 197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100" name="Text Box 198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101" name="Text Box 199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102" name="Text Box 200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103" name="Text Box 201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104" name="Text Box 202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105" name="Text Box 203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106" name="Text Box 204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107" name="Text Box 205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108" name="Text Box 206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109" name="Text Box 207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3"/>
    <xdr:sp macro="" textlink="">
      <xdr:nvSpPr>
        <xdr:cNvPr id="110" name="Text Box 208"/>
        <xdr:cNvSpPr txBox="1">
          <a:spLocks noChangeArrowheads="1"/>
        </xdr:cNvSpPr>
      </xdr:nvSpPr>
      <xdr:spPr bwMode="auto">
        <a:xfrm>
          <a:off x="1076325" y="442150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111" name="Text Box 209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12" name="Text Box 210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13" name="Text Box 21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114" name="Text Box 212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15" name="Text Box 213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16" name="Text Box 214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117" name="Text Box 215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18" name="Text Box 216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19" name="Text Box 217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120" name="Text Box 218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21" name="Text Box 21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22" name="Text Box 220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123" name="Text Box 221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24" name="Text Box 22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25" name="Text Box 223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126" name="Text Box 224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27" name="Text Box 22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28" name="Text Box 226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129" name="Text Box 227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130" name="Text Box 228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31" name="Text Box 22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32" name="Text Box 230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133" name="Text Box 231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34" name="Text Box 23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35" name="Text Box 233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136" name="Text Box 234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37" name="Text Box 23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38" name="Text Box 236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139" name="Text Box 237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140" name="Text Box 238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41" name="Text Box 23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42" name="Text Box 240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143" name="Text Box 241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44" name="Text Box 24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45" name="Text Box 243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146" name="Text Box 244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47" name="Text Box 24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48" name="Text Box 246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149" name="Text Box 247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150" name="Text Box 248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51" name="Text Box 24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52" name="Text Box 250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153" name="Text Box 251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54" name="Text Box 25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55" name="Text Box 253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156" name="Text Box 254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57" name="Text Box 25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58" name="Text Box 256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159" name="Text Box 257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160" name="Text Box 258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61" name="Text Box 25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62" name="Text Box 260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163" name="Text Box 261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64" name="Text Box 26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65" name="Text Box 263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166" name="Text Box 264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67" name="Text Box 26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68" name="Text Box 266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169" name="Text Box 267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170" name="Text Box 268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71" name="Text Box 26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72" name="Text Box 270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173" name="Text Box 271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74" name="Text Box 27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75" name="Text Box 273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176" name="Text Box 274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77" name="Text Box 27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78" name="Text Box 276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179" name="Text Box 277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180" name="Text Box 278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81" name="Text Box 27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82" name="Text Box 280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183" name="Text Box 281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84" name="Text Box 28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85" name="Text Box 283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186" name="Text Box 284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87" name="Text Box 28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88" name="Text Box 286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189" name="Text Box 287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90" name="Text Box 28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91" name="Text Box 28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192" name="Text Box 290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93" name="Text Box 29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94" name="Text Box 29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195" name="Text Box 293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96" name="Text Box 294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197" name="Text Box 29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198" name="Text Box 296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199" name="Text Box 297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200" name="Text Box 29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201" name="Text Box 29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202" name="Text Box 300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203" name="Text Box 30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204" name="Text Box 30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205" name="Text Box 303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206" name="Text Box 304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207" name="Text Box 30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208" name="Text Box 306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209" name="Text Box 307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210" name="Text Box 30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11" name="Text Box 309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12" name="Text Box 310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13" name="Text Box 311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14" name="Text Box 312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15" name="Text Box 313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16" name="Text Box 314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17" name="Text Box 315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18" name="Text Box 316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19" name="Text Box 317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20" name="Text Box 318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21" name="Text Box 319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22" name="Text Box 320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23" name="Text Box 321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24" name="Text Box 322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25" name="Text Box 323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26" name="Text Box 324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27" name="Text Box 325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28" name="Text Box 326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29" name="Text Box 327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30" name="Text Box 328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31" name="Text Box 329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32" name="Text Box 330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33" name="Text Box 331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34" name="Text Box 332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35" name="Text Box 333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36" name="Text Box 334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37" name="Text Box 335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238" name="Text Box 336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239" name="Text Box 337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240" name="Text Box 33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241" name="Text Box 33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242" name="Text Box 340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243" name="Text Box 34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244" name="Text Box 34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245" name="Text Box 343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246" name="Text Box 344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247" name="Text Box 34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48" name="Text Box 346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49" name="Text Box 347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50" name="Text Box 348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51" name="Text Box 349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52" name="Text Box 350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53" name="Text Box 351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54" name="Text Box 352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55" name="Text Box 353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56" name="Text Box 354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57" name="Text Box 355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58" name="Text Box 356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59" name="Text Box 357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60" name="Text Box 358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61" name="Text Box 359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62" name="Text Box 360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63" name="Text Box 361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64" name="Text Box 362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65" name="Text Box 363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66" name="Text Box 364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67" name="Text Box 365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68" name="Text Box 366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69" name="Text Box 367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70" name="Text Box 368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71" name="Text Box 369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72" name="Text Box 370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73" name="Text Box 371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74" name="Text Box 372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275" name="Text Box 373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3"/>
    <xdr:sp macro="" textlink="">
      <xdr:nvSpPr>
        <xdr:cNvPr id="276" name="Text Box 374"/>
        <xdr:cNvSpPr txBox="1">
          <a:spLocks noChangeArrowheads="1"/>
        </xdr:cNvSpPr>
      </xdr:nvSpPr>
      <xdr:spPr bwMode="auto">
        <a:xfrm>
          <a:off x="1076325" y="442150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277" name="Text Box 37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278" name="Text Box 376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3"/>
    <xdr:sp macro="" textlink="">
      <xdr:nvSpPr>
        <xdr:cNvPr id="279" name="Text Box 377"/>
        <xdr:cNvSpPr txBox="1">
          <a:spLocks noChangeArrowheads="1"/>
        </xdr:cNvSpPr>
      </xdr:nvSpPr>
      <xdr:spPr bwMode="auto">
        <a:xfrm>
          <a:off x="1076325" y="442150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280" name="Text Box 37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281" name="Text Box 37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3"/>
    <xdr:sp macro="" textlink="">
      <xdr:nvSpPr>
        <xdr:cNvPr id="282" name="Text Box 380"/>
        <xdr:cNvSpPr txBox="1">
          <a:spLocks noChangeArrowheads="1"/>
        </xdr:cNvSpPr>
      </xdr:nvSpPr>
      <xdr:spPr bwMode="auto">
        <a:xfrm>
          <a:off x="1076325" y="442150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283" name="Text Box 38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284" name="Text Box 38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85" name="Text Box 383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86" name="Text Box 384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87" name="Text Box 385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88" name="Text Box 386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89" name="Text Box 387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90" name="Text Box 388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91" name="Text Box 389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92" name="Text Box 390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93" name="Text Box 391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94" name="Text Box 392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95" name="Text Box 393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96" name="Text Box 394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97" name="Text Box 395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98" name="Text Box 396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299" name="Text Box 397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00" name="Text Box 398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01" name="Text Box 399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02" name="Text Box 400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03" name="Text Box 401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04" name="Text Box 402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05" name="Text Box 403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06" name="Text Box 404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07" name="Text Box 405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08" name="Text Box 406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09" name="Text Box 407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10" name="Text Box 408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11" name="Text Box 409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3"/>
    <xdr:sp macro="" textlink="">
      <xdr:nvSpPr>
        <xdr:cNvPr id="312" name="Text Box 410"/>
        <xdr:cNvSpPr txBox="1">
          <a:spLocks noChangeArrowheads="1"/>
        </xdr:cNvSpPr>
      </xdr:nvSpPr>
      <xdr:spPr bwMode="auto">
        <a:xfrm>
          <a:off x="1076325" y="442150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7"/>
    <xdr:sp macro="" textlink="">
      <xdr:nvSpPr>
        <xdr:cNvPr id="313" name="Text Box 411"/>
        <xdr:cNvSpPr txBox="1">
          <a:spLocks noChangeArrowheads="1"/>
        </xdr:cNvSpPr>
      </xdr:nvSpPr>
      <xdr:spPr bwMode="auto">
        <a:xfrm>
          <a:off x="1076325" y="442150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14" name="Text Box 41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15" name="Text Box 413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7"/>
    <xdr:sp macro="" textlink="">
      <xdr:nvSpPr>
        <xdr:cNvPr id="316" name="Text Box 414"/>
        <xdr:cNvSpPr txBox="1">
          <a:spLocks noChangeArrowheads="1"/>
        </xdr:cNvSpPr>
      </xdr:nvSpPr>
      <xdr:spPr bwMode="auto">
        <a:xfrm>
          <a:off x="1076325" y="442150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17" name="Text Box 41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18" name="Text Box 416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7"/>
    <xdr:sp macro="" textlink="">
      <xdr:nvSpPr>
        <xdr:cNvPr id="319" name="Text Box 417"/>
        <xdr:cNvSpPr txBox="1">
          <a:spLocks noChangeArrowheads="1"/>
        </xdr:cNvSpPr>
      </xdr:nvSpPr>
      <xdr:spPr bwMode="auto">
        <a:xfrm>
          <a:off x="1076325" y="442150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20" name="Text Box 41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21" name="Text Box 41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22" name="Text Box 420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23" name="Text Box 421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24" name="Text Box 422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25" name="Text Box 423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26" name="Text Box 424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27" name="Text Box 425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28" name="Text Box 426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29" name="Text Box 427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30" name="Text Box 428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31" name="Text Box 429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32" name="Text Box 430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33" name="Text Box 431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34" name="Text Box 432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35" name="Text Box 433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36" name="Text Box 434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37" name="Text Box 435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38" name="Text Box 436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39" name="Text Box 437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40" name="Text Box 438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41" name="Text Box 439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42" name="Text Box 440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43" name="Text Box 441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44" name="Text Box 442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45" name="Text Box 443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46" name="Text Box 444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47" name="Text Box 445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137</xdr:row>
      <xdr:rowOff>0</xdr:rowOff>
    </xdr:from>
    <xdr:ext cx="95250" cy="19050"/>
    <xdr:sp macro="" textlink="">
      <xdr:nvSpPr>
        <xdr:cNvPr id="348" name="Text Box 446"/>
        <xdr:cNvSpPr txBox="1">
          <a:spLocks noChangeArrowheads="1"/>
        </xdr:cNvSpPr>
      </xdr:nvSpPr>
      <xdr:spPr bwMode="auto">
        <a:xfrm>
          <a:off x="6296025" y="44215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7"/>
    <xdr:sp macro="" textlink="">
      <xdr:nvSpPr>
        <xdr:cNvPr id="349" name="Text Box 447"/>
        <xdr:cNvSpPr txBox="1">
          <a:spLocks noChangeArrowheads="1"/>
        </xdr:cNvSpPr>
      </xdr:nvSpPr>
      <xdr:spPr bwMode="auto">
        <a:xfrm>
          <a:off x="1076325" y="442150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50" name="Text Box 44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51" name="Text Box 44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352" name="Text Box 450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53" name="Text Box 45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54" name="Text Box 45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355" name="Text Box 453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56" name="Text Box 454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57" name="Text Box 45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358" name="Text Box 456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359" name="Text Box 457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60" name="Text Box 45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61" name="Text Box 45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362" name="Text Box 460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63" name="Text Box 46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64" name="Text Box 46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365" name="Text Box 463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66" name="Text Box 464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67" name="Text Box 46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368" name="Text Box 466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369" name="Text Box 467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70" name="Text Box 46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71" name="Text Box 46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372" name="Text Box 470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73" name="Text Box 47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74" name="Text Box 47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375" name="Text Box 473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76" name="Text Box 474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77" name="Text Box 47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378" name="Text Box 476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79" name="Text Box 477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80" name="Text Box 47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7"/>
    <xdr:sp macro="" textlink="">
      <xdr:nvSpPr>
        <xdr:cNvPr id="381" name="Text Box 479"/>
        <xdr:cNvSpPr txBox="1">
          <a:spLocks noChangeArrowheads="1"/>
        </xdr:cNvSpPr>
      </xdr:nvSpPr>
      <xdr:spPr bwMode="auto">
        <a:xfrm>
          <a:off x="1076325" y="442150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82" name="Text Box 480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83" name="Text Box 48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7"/>
    <xdr:sp macro="" textlink="">
      <xdr:nvSpPr>
        <xdr:cNvPr id="384" name="Text Box 482"/>
        <xdr:cNvSpPr txBox="1">
          <a:spLocks noChangeArrowheads="1"/>
        </xdr:cNvSpPr>
      </xdr:nvSpPr>
      <xdr:spPr bwMode="auto">
        <a:xfrm>
          <a:off x="1076325" y="442150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85" name="Text Box 483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86" name="Text Box 484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7"/>
    <xdr:sp macro="" textlink="">
      <xdr:nvSpPr>
        <xdr:cNvPr id="387" name="Text Box 485"/>
        <xdr:cNvSpPr txBox="1">
          <a:spLocks noChangeArrowheads="1"/>
        </xdr:cNvSpPr>
      </xdr:nvSpPr>
      <xdr:spPr bwMode="auto">
        <a:xfrm>
          <a:off x="1076325" y="442150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7"/>
    <xdr:sp macro="" textlink="">
      <xdr:nvSpPr>
        <xdr:cNvPr id="388" name="Text Box 486"/>
        <xdr:cNvSpPr txBox="1">
          <a:spLocks noChangeArrowheads="1"/>
        </xdr:cNvSpPr>
      </xdr:nvSpPr>
      <xdr:spPr bwMode="auto">
        <a:xfrm>
          <a:off x="1076325" y="442150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89" name="Text Box 487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90" name="Text Box 48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7"/>
    <xdr:sp macro="" textlink="">
      <xdr:nvSpPr>
        <xdr:cNvPr id="391" name="Text Box 489"/>
        <xdr:cNvSpPr txBox="1">
          <a:spLocks noChangeArrowheads="1"/>
        </xdr:cNvSpPr>
      </xdr:nvSpPr>
      <xdr:spPr bwMode="auto">
        <a:xfrm>
          <a:off x="1076325" y="442150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92" name="Text Box 490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93" name="Text Box 49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7"/>
    <xdr:sp macro="" textlink="">
      <xdr:nvSpPr>
        <xdr:cNvPr id="394" name="Text Box 492"/>
        <xdr:cNvSpPr txBox="1">
          <a:spLocks noChangeArrowheads="1"/>
        </xdr:cNvSpPr>
      </xdr:nvSpPr>
      <xdr:spPr bwMode="auto">
        <a:xfrm>
          <a:off x="1076325" y="442150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95" name="Text Box 493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96" name="Text Box 494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7"/>
    <xdr:sp macro="" textlink="">
      <xdr:nvSpPr>
        <xdr:cNvPr id="397" name="Text Box 495"/>
        <xdr:cNvSpPr txBox="1">
          <a:spLocks noChangeArrowheads="1"/>
        </xdr:cNvSpPr>
      </xdr:nvSpPr>
      <xdr:spPr bwMode="auto">
        <a:xfrm>
          <a:off x="1076325" y="442150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7"/>
    <xdr:sp macro="" textlink="">
      <xdr:nvSpPr>
        <xdr:cNvPr id="398" name="Text Box 496"/>
        <xdr:cNvSpPr txBox="1">
          <a:spLocks noChangeArrowheads="1"/>
        </xdr:cNvSpPr>
      </xdr:nvSpPr>
      <xdr:spPr bwMode="auto">
        <a:xfrm>
          <a:off x="1076325" y="442150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399" name="Text Box 497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00" name="Text Box 49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7"/>
    <xdr:sp macro="" textlink="">
      <xdr:nvSpPr>
        <xdr:cNvPr id="401" name="Text Box 499"/>
        <xdr:cNvSpPr txBox="1">
          <a:spLocks noChangeArrowheads="1"/>
        </xdr:cNvSpPr>
      </xdr:nvSpPr>
      <xdr:spPr bwMode="auto">
        <a:xfrm>
          <a:off x="1076325" y="442150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02" name="Text Box 500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03" name="Text Box 50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7"/>
    <xdr:sp macro="" textlink="">
      <xdr:nvSpPr>
        <xdr:cNvPr id="404" name="Text Box 502"/>
        <xdr:cNvSpPr txBox="1">
          <a:spLocks noChangeArrowheads="1"/>
        </xdr:cNvSpPr>
      </xdr:nvSpPr>
      <xdr:spPr bwMode="auto">
        <a:xfrm>
          <a:off x="1076325" y="442150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05" name="Text Box 503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06" name="Text Box 504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7"/>
    <xdr:sp macro="" textlink="">
      <xdr:nvSpPr>
        <xdr:cNvPr id="407" name="Text Box 505"/>
        <xdr:cNvSpPr txBox="1">
          <a:spLocks noChangeArrowheads="1"/>
        </xdr:cNvSpPr>
      </xdr:nvSpPr>
      <xdr:spPr bwMode="auto">
        <a:xfrm>
          <a:off x="1076325" y="442150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08" name="Text Box 506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09" name="Text Box 507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410" name="Text Box 508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11" name="Text Box 50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12" name="Text Box 510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413" name="Text Box 511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14" name="Text Box 51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15" name="Text Box 513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416" name="Text Box 514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417" name="Text Box 515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18" name="Text Box 516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19" name="Text Box 517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420" name="Text Box 518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21" name="Text Box 51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22" name="Text Box 520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423" name="Text Box 521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24" name="Text Box 52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25" name="Text Box 523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426" name="Text Box 524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427" name="Text Box 525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28" name="Text Box 526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29" name="Text Box 527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430" name="Text Box 528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31" name="Text Box 52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32" name="Text Box 530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433" name="Text Box 531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34" name="Text Box 53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35" name="Text Box 533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436" name="Text Box 534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437" name="Text Box 535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38" name="Text Box 536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39" name="Text Box 537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440" name="Text Box 538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41" name="Text Box 53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42" name="Text Box 540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443" name="Text Box 541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44" name="Text Box 54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45" name="Text Box 543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446" name="Text Box 544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47" name="Text Box 54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48" name="Text Box 546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449" name="Text Box 547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50" name="Text Box 54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51" name="Text Box 54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452" name="Text Box 550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453" name="Text Box 551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54" name="Text Box 55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55" name="Text Box 553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456" name="Text Box 554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57" name="Text Box 55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58" name="Text Box 556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459" name="Text Box 557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60" name="Text Box 55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61" name="Text Box 55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462" name="Text Box 560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463" name="Text Box 561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64" name="Text Box 56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65" name="Text Box 563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466" name="Text Box 564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67" name="Text Box 56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68" name="Text Box 566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469" name="Text Box 567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70" name="Text Box 56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71" name="Text Box 56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472" name="Text Box 570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473" name="Text Box 571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74" name="Text Box 57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75" name="Text Box 573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476" name="Text Box 574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77" name="Text Box 57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78" name="Text Box 576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479" name="Text Box 577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80" name="Text Box 57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81" name="Text Box 57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482" name="Text Box 580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83" name="Text Box 58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84" name="Text Box 58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485" name="Text Box 583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86" name="Text Box 584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87" name="Text Box 58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488" name="Text Box 586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489" name="Text Box 587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90" name="Text Box 58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91" name="Text Box 58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492" name="Text Box 590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93" name="Text Box 59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94" name="Text Box 59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495" name="Text Box 593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96" name="Text Box 594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497" name="Text Box 59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498" name="Text Box 596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499" name="Text Box 597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00" name="Text Box 59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01" name="Text Box 59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502" name="Text Box 600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03" name="Text Box 60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04" name="Text Box 60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505" name="Text Box 603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06" name="Text Box 604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07" name="Text Box 60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508" name="Text Box 606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3"/>
    <xdr:sp macro="" textlink="">
      <xdr:nvSpPr>
        <xdr:cNvPr id="509" name="Text Box 607"/>
        <xdr:cNvSpPr txBox="1">
          <a:spLocks noChangeArrowheads="1"/>
        </xdr:cNvSpPr>
      </xdr:nvSpPr>
      <xdr:spPr bwMode="auto">
        <a:xfrm>
          <a:off x="1076325" y="442150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10" name="Text Box 60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11" name="Text Box 60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3"/>
    <xdr:sp macro="" textlink="">
      <xdr:nvSpPr>
        <xdr:cNvPr id="512" name="Text Box 610"/>
        <xdr:cNvSpPr txBox="1">
          <a:spLocks noChangeArrowheads="1"/>
        </xdr:cNvSpPr>
      </xdr:nvSpPr>
      <xdr:spPr bwMode="auto">
        <a:xfrm>
          <a:off x="1076325" y="442150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13" name="Text Box 61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14" name="Text Box 61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3"/>
    <xdr:sp macro="" textlink="">
      <xdr:nvSpPr>
        <xdr:cNvPr id="515" name="Text Box 613"/>
        <xdr:cNvSpPr txBox="1">
          <a:spLocks noChangeArrowheads="1"/>
        </xdr:cNvSpPr>
      </xdr:nvSpPr>
      <xdr:spPr bwMode="auto">
        <a:xfrm>
          <a:off x="1076325" y="442150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16" name="Text Box 614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17" name="Text Box 61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3"/>
    <xdr:sp macro="" textlink="">
      <xdr:nvSpPr>
        <xdr:cNvPr id="518" name="Text Box 616"/>
        <xdr:cNvSpPr txBox="1">
          <a:spLocks noChangeArrowheads="1"/>
        </xdr:cNvSpPr>
      </xdr:nvSpPr>
      <xdr:spPr bwMode="auto">
        <a:xfrm>
          <a:off x="1076325" y="442150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19" name="Text Box 617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20" name="Text Box 61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3"/>
    <xdr:sp macro="" textlink="">
      <xdr:nvSpPr>
        <xdr:cNvPr id="521" name="Text Box 619"/>
        <xdr:cNvSpPr txBox="1">
          <a:spLocks noChangeArrowheads="1"/>
        </xdr:cNvSpPr>
      </xdr:nvSpPr>
      <xdr:spPr bwMode="auto">
        <a:xfrm>
          <a:off x="1076325" y="442150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22" name="Text Box 620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23" name="Text Box 62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3"/>
    <xdr:sp macro="" textlink="">
      <xdr:nvSpPr>
        <xdr:cNvPr id="524" name="Text Box 622"/>
        <xdr:cNvSpPr txBox="1">
          <a:spLocks noChangeArrowheads="1"/>
        </xdr:cNvSpPr>
      </xdr:nvSpPr>
      <xdr:spPr bwMode="auto">
        <a:xfrm>
          <a:off x="1076325" y="442150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3"/>
    <xdr:sp macro="" textlink="">
      <xdr:nvSpPr>
        <xdr:cNvPr id="525" name="Text Box 623"/>
        <xdr:cNvSpPr txBox="1">
          <a:spLocks noChangeArrowheads="1"/>
        </xdr:cNvSpPr>
      </xdr:nvSpPr>
      <xdr:spPr bwMode="auto">
        <a:xfrm>
          <a:off x="1076325" y="442150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26" name="Text Box 624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27" name="Text Box 62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3"/>
    <xdr:sp macro="" textlink="">
      <xdr:nvSpPr>
        <xdr:cNvPr id="528" name="Text Box 626"/>
        <xdr:cNvSpPr txBox="1">
          <a:spLocks noChangeArrowheads="1"/>
        </xdr:cNvSpPr>
      </xdr:nvSpPr>
      <xdr:spPr bwMode="auto">
        <a:xfrm>
          <a:off x="1076325" y="442150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29" name="Text Box 627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30" name="Text Box 62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3"/>
    <xdr:sp macro="" textlink="">
      <xdr:nvSpPr>
        <xdr:cNvPr id="531" name="Text Box 629"/>
        <xdr:cNvSpPr txBox="1">
          <a:spLocks noChangeArrowheads="1"/>
        </xdr:cNvSpPr>
      </xdr:nvSpPr>
      <xdr:spPr bwMode="auto">
        <a:xfrm>
          <a:off x="1076325" y="442150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32" name="Text Box 630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33" name="Text Box 63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3"/>
    <xdr:sp macro="" textlink="">
      <xdr:nvSpPr>
        <xdr:cNvPr id="534" name="Text Box 632"/>
        <xdr:cNvSpPr txBox="1">
          <a:spLocks noChangeArrowheads="1"/>
        </xdr:cNvSpPr>
      </xdr:nvSpPr>
      <xdr:spPr bwMode="auto">
        <a:xfrm>
          <a:off x="1076325" y="442150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3"/>
    <xdr:sp macro="" textlink="">
      <xdr:nvSpPr>
        <xdr:cNvPr id="535" name="Text Box 633"/>
        <xdr:cNvSpPr txBox="1">
          <a:spLocks noChangeArrowheads="1"/>
        </xdr:cNvSpPr>
      </xdr:nvSpPr>
      <xdr:spPr bwMode="auto">
        <a:xfrm>
          <a:off x="1076325" y="442150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36" name="Text Box 634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37" name="Text Box 63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3"/>
    <xdr:sp macro="" textlink="">
      <xdr:nvSpPr>
        <xdr:cNvPr id="538" name="Text Box 636"/>
        <xdr:cNvSpPr txBox="1">
          <a:spLocks noChangeArrowheads="1"/>
        </xdr:cNvSpPr>
      </xdr:nvSpPr>
      <xdr:spPr bwMode="auto">
        <a:xfrm>
          <a:off x="1076325" y="442150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39" name="Text Box 637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40" name="Text Box 63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3"/>
    <xdr:sp macro="" textlink="">
      <xdr:nvSpPr>
        <xdr:cNvPr id="541" name="Text Box 639"/>
        <xdr:cNvSpPr txBox="1">
          <a:spLocks noChangeArrowheads="1"/>
        </xdr:cNvSpPr>
      </xdr:nvSpPr>
      <xdr:spPr bwMode="auto">
        <a:xfrm>
          <a:off x="1076325" y="442150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42" name="Text Box 640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43" name="Text Box 64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3"/>
    <xdr:sp macro="" textlink="">
      <xdr:nvSpPr>
        <xdr:cNvPr id="544" name="Text Box 642"/>
        <xdr:cNvSpPr txBox="1">
          <a:spLocks noChangeArrowheads="1"/>
        </xdr:cNvSpPr>
      </xdr:nvSpPr>
      <xdr:spPr bwMode="auto">
        <a:xfrm>
          <a:off x="1076325" y="442150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45" name="Text Box 643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46" name="Text Box 644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547" name="Text Box 645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48" name="Text Box 646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49" name="Text Box 647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550" name="Text Box 648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51" name="Text Box 64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52" name="Text Box 650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553" name="Text Box 651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554" name="Text Box 652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55" name="Text Box 653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56" name="Text Box 654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557" name="Text Box 655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58" name="Text Box 656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59" name="Text Box 657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560" name="Text Box 658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61" name="Text Box 65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62" name="Text Box 660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563" name="Text Box 661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64" name="Text Box 66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65" name="Text Box 663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566" name="Text Box 664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67" name="Text Box 66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68" name="Text Box 666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569" name="Text Box 667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70" name="Text Box 66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71" name="Text Box 66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572" name="Text Box 670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573" name="Text Box 671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74" name="Text Box 67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75" name="Text Box 673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576" name="Text Box 674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77" name="Text Box 67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78" name="Text Box 676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579" name="Text Box 677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80" name="Text Box 67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81" name="Text Box 67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582" name="Text Box 680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83" name="Text Box 68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84" name="Text Box 68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585" name="Text Box 683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86" name="Text Box 684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87" name="Text Box 68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588" name="Text Box 686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89" name="Text Box 687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90" name="Text Box 68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591" name="Text Box 689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592" name="Text Box 690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93" name="Text Box 69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94" name="Text Box 69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595" name="Text Box 693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96" name="Text Box 694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97" name="Text Box 69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598" name="Text Box 696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599" name="Text Box 697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00" name="Text Box 69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601" name="Text Box 699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602" name="Text Box 700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03" name="Text Box 70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04" name="Text Box 70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605" name="Text Box 703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06" name="Text Box 704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07" name="Text Box 70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608" name="Text Box 706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609" name="Text Box 707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10" name="Text Box 70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11" name="Text Box 70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612" name="Text Box 710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13" name="Text Box 71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14" name="Text Box 71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615" name="Text Box 713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16" name="Text Box 714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17" name="Text Box 71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618" name="Text Box 716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619" name="Text Box 717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20" name="Text Box 71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21" name="Text Box 71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622" name="Text Box 720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23" name="Text Box 72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24" name="Text Box 72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625" name="Text Box 723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626" name="Text Box 724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27" name="Text Box 72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28" name="Text Box 726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629" name="Text Box 727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30" name="Text Box 72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31" name="Text Box 72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632" name="Text Box 730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33" name="Text Box 73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34" name="Text Box 73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635" name="Text Box 733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636" name="Text Box 734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37" name="Text Box 73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38" name="Text Box 736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639" name="Text Box 737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40" name="Text Box 73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41" name="Text Box 73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642" name="Text Box 740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643" name="Text Box 741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44" name="Text Box 74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45" name="Text Box 743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646" name="Text Box 744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47" name="Text Box 74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48" name="Text Box 746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649" name="Text Box 747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50" name="Text Box 74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51" name="Text Box 74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652" name="Text Box 750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53" name="Text Box 75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54" name="Text Box 75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655" name="Text Box 753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56" name="Text Box 754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57" name="Text Box 75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658" name="Text Box 756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59" name="Text Box 757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60" name="Text Box 75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661" name="Text Box 759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662" name="Text Box 760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63" name="Text Box 76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64" name="Text Box 76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665" name="Text Box 763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66" name="Text Box 764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67" name="Text Box 76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668" name="Text Box 766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69" name="Text Box 767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70" name="Text Box 76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671" name="Text Box 769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72" name="Text Box 770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73" name="Text Box 77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674" name="Text Box 772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75" name="Text Box 773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76" name="Text Box 774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677" name="Text Box 775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78" name="Text Box 776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79" name="Text Box 777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680" name="Text Box 778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681" name="Text Box 779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82" name="Text Box 780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83" name="Text Box 78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684" name="Text Box 782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85" name="Text Box 783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86" name="Text Box 784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687" name="Text Box 785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88" name="Text Box 786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89" name="Text Box 787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690" name="Text Box 788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91" name="Text Box 78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92" name="Text Box 790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693" name="Text Box 791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94" name="Text Box 79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95" name="Text Box 793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696" name="Text Box 794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97" name="Text Box 79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698" name="Text Box 796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699" name="Text Box 797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700" name="Text Box 798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01" name="Text Box 79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02" name="Text Box 800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703" name="Text Box 801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04" name="Text Box 80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05" name="Text Box 803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706" name="Text Box 804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07" name="Text Box 80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08" name="Text Box 806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709" name="Text Box 807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10" name="Text Box 80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11" name="Text Box 80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712" name="Text Box 810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13" name="Text Box 81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14" name="Text Box 81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715" name="Text Box 813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16" name="Text Box 814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17" name="Text Box 81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718" name="Text Box 816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719" name="Text Box 817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20" name="Text Box 81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21" name="Text Box 81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722" name="Text Box 820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23" name="Text Box 82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24" name="Text Box 82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725" name="Text Box 823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26" name="Text Box 824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27" name="Text Box 82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4"/>
    <xdr:sp macro="" textlink="">
      <xdr:nvSpPr>
        <xdr:cNvPr id="728" name="Text Box 826"/>
        <xdr:cNvSpPr txBox="1">
          <a:spLocks noChangeArrowheads="1"/>
        </xdr:cNvSpPr>
      </xdr:nvSpPr>
      <xdr:spPr bwMode="auto">
        <a:xfrm>
          <a:off x="1076325" y="442150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29" name="Text Box 827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30" name="Text Box 82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731" name="Text Box 829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32" name="Text Box 830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33" name="Text Box 83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734" name="Text Box 832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35" name="Text Box 833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36" name="Text Box 834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737" name="Text Box 835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738" name="Text Box 836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39" name="Text Box 837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40" name="Text Box 83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741" name="Text Box 839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42" name="Text Box 840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43" name="Text Box 841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744" name="Text Box 842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45" name="Text Box 843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46" name="Text Box 844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5"/>
    <xdr:sp macro="" textlink="">
      <xdr:nvSpPr>
        <xdr:cNvPr id="747" name="Text Box 845"/>
        <xdr:cNvSpPr txBox="1">
          <a:spLocks noChangeArrowheads="1"/>
        </xdr:cNvSpPr>
      </xdr:nvSpPr>
      <xdr:spPr bwMode="auto">
        <a:xfrm>
          <a:off x="1076325" y="442150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48" name="Text Box 846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49" name="Text Box 847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750" name="Text Box 848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51" name="Text Box 84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52" name="Text Box 850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753" name="Text Box 851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54" name="Text Box 85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55" name="Text Box 853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756" name="Text Box 854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757" name="Text Box 855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58" name="Text Box 856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59" name="Text Box 857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760" name="Text Box 858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61" name="Text Box 85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62" name="Text Box 860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763" name="Text Box 861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64" name="Text Box 862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65" name="Text Box 863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766" name="Text Box 864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67" name="Text Box 865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68" name="Text Box 866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28576"/>
    <xdr:sp macro="" textlink="">
      <xdr:nvSpPr>
        <xdr:cNvPr id="769" name="Text Box 867"/>
        <xdr:cNvSpPr txBox="1">
          <a:spLocks noChangeArrowheads="1"/>
        </xdr:cNvSpPr>
      </xdr:nvSpPr>
      <xdr:spPr bwMode="auto">
        <a:xfrm>
          <a:off x="1076325" y="442150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70" name="Text Box 868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71" name="Text Box 869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137</xdr:row>
      <xdr:rowOff>0</xdr:rowOff>
    </xdr:from>
    <xdr:ext cx="0" cy="38100"/>
    <xdr:sp macro="" textlink="">
      <xdr:nvSpPr>
        <xdr:cNvPr id="772" name="Text Box 870"/>
        <xdr:cNvSpPr txBox="1">
          <a:spLocks noChangeArrowheads="1"/>
        </xdr:cNvSpPr>
      </xdr:nvSpPr>
      <xdr:spPr bwMode="auto">
        <a:xfrm>
          <a:off x="1076325" y="44215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249011</xdr:colOff>
      <xdr:row>0</xdr:row>
      <xdr:rowOff>21771</xdr:rowOff>
    </xdr:from>
    <xdr:ext cx="1623050" cy="514350"/>
    <xdr:pic>
      <xdr:nvPicPr>
        <xdr:cNvPr id="773" name="Imagem 77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45036" y="21771"/>
          <a:ext cx="2718425" cy="514350"/>
        </a:xfrm>
        <a:prstGeom prst="rect">
          <a:avLst/>
        </a:prstGeom>
      </xdr:spPr>
    </xdr:pic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774" name="Text Box 10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775" name="Text Box 10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776" name="Text Box 103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777" name="Text Box 104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778" name="Text Box 105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779" name="Text Box 106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780" name="Text Box 107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781" name="Text Box 108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782" name="Text Box 109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783" name="Text Box 110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784" name="Text Box 111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785" name="Text Box 112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786" name="Text Box 113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787" name="Text Box 114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788" name="Text Box 115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789" name="Text Box 116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790" name="Text Box 117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791" name="Text Box 118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792" name="Text Box 119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793" name="Text Box 120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794" name="Text Box 121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795" name="Text Box 122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796" name="Text Box 123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797" name="Text Box 124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798" name="Text Box 125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799" name="Text Box 126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800" name="Text Box 127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801" name="Text Box 128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802" name="Text Box 129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162204"/>
    <xdr:sp macro="" textlink="">
      <xdr:nvSpPr>
        <xdr:cNvPr id="803" name="Text Box 130"/>
        <xdr:cNvSpPr txBox="1">
          <a:spLocks noChangeArrowheads="1"/>
        </xdr:cNvSpPr>
      </xdr:nvSpPr>
      <xdr:spPr bwMode="auto">
        <a:xfrm>
          <a:off x="1076325" y="47091600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3"/>
    <xdr:sp macro="" textlink="">
      <xdr:nvSpPr>
        <xdr:cNvPr id="804" name="Text Box 131"/>
        <xdr:cNvSpPr txBox="1">
          <a:spLocks noChangeArrowheads="1"/>
        </xdr:cNvSpPr>
      </xdr:nvSpPr>
      <xdr:spPr bwMode="auto">
        <a:xfrm>
          <a:off x="1076325" y="470916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05" name="Text Box 13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06" name="Text Box 133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807" name="Text Box 134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08" name="Text Box 13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09" name="Text Box 136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3"/>
    <xdr:sp macro="" textlink="">
      <xdr:nvSpPr>
        <xdr:cNvPr id="810" name="Text Box 137"/>
        <xdr:cNvSpPr txBox="1">
          <a:spLocks noChangeArrowheads="1"/>
        </xdr:cNvSpPr>
      </xdr:nvSpPr>
      <xdr:spPr bwMode="auto">
        <a:xfrm>
          <a:off x="1076325" y="470916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11" name="Text Box 13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12" name="Text Box 13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813" name="Text Box 140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14" name="Text Box 14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15" name="Text Box 14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3"/>
    <xdr:sp macro="" textlink="">
      <xdr:nvSpPr>
        <xdr:cNvPr id="816" name="Text Box 143"/>
        <xdr:cNvSpPr txBox="1">
          <a:spLocks noChangeArrowheads="1"/>
        </xdr:cNvSpPr>
      </xdr:nvSpPr>
      <xdr:spPr bwMode="auto">
        <a:xfrm>
          <a:off x="1076325" y="470916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17" name="Text Box 144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18" name="Text Box 14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819" name="Text Box 146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820" name="Text Box 147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21" name="Text Box 14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22" name="Text Box 14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823" name="Text Box 150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24" name="Text Box 15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25" name="Text Box 15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826" name="Text Box 153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27" name="Text Box 154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28" name="Text Box 15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829" name="Text Box 156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30" name="Text Box 157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31" name="Text Box 15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832" name="Text Box 159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33" name="Text Box 160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34" name="Text Box 16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835" name="Text Box 162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836" name="Text Box 163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37" name="Text Box 164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38" name="Text Box 16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839" name="Text Box 166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40" name="Text Box 167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41" name="Text Box 16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842" name="Text Box 169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43" name="Text Box 170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44" name="Text Box 17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845" name="Text Box 172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46" name="Text Box 173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47" name="Text Box 174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848" name="Text Box 175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49" name="Text Box 176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50" name="Text Box 177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851" name="Text Box 178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52" name="Text Box 17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53" name="Text Box 180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854" name="Text Box 181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855" name="Text Box 182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856" name="Text Box 183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857" name="Text Box 184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858" name="Text Box 185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859" name="Text Box 186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860" name="Text Box 187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861" name="Text Box 188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862" name="Text Box 189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863" name="Text Box 190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864" name="Text Box 191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865" name="Text Box 192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866" name="Text Box 193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867" name="Text Box 194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868" name="Text Box 195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869" name="Text Box 196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870" name="Text Box 197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871" name="Text Box 198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872" name="Text Box 199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873" name="Text Box 200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874" name="Text Box 201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875" name="Text Box 202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876" name="Text Box 203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877" name="Text Box 204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878" name="Text Box 205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879" name="Text Box 206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880" name="Text Box 207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3"/>
    <xdr:sp macro="" textlink="">
      <xdr:nvSpPr>
        <xdr:cNvPr id="881" name="Text Box 208"/>
        <xdr:cNvSpPr txBox="1">
          <a:spLocks noChangeArrowheads="1"/>
        </xdr:cNvSpPr>
      </xdr:nvSpPr>
      <xdr:spPr bwMode="auto">
        <a:xfrm>
          <a:off x="1076325" y="470916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882" name="Text Box 209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83" name="Text Box 210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84" name="Text Box 21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885" name="Text Box 212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86" name="Text Box 213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87" name="Text Box 214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888" name="Text Box 215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89" name="Text Box 216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90" name="Text Box 217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891" name="Text Box 218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92" name="Text Box 21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93" name="Text Box 220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894" name="Text Box 221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95" name="Text Box 22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96" name="Text Box 223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897" name="Text Box 224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98" name="Text Box 22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899" name="Text Box 226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900" name="Text Box 227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901" name="Text Box 228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02" name="Text Box 22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03" name="Text Box 230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904" name="Text Box 231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05" name="Text Box 23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06" name="Text Box 233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907" name="Text Box 234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08" name="Text Box 23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09" name="Text Box 236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910" name="Text Box 237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911" name="Text Box 238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12" name="Text Box 23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13" name="Text Box 240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914" name="Text Box 241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15" name="Text Box 24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16" name="Text Box 243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917" name="Text Box 244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18" name="Text Box 24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19" name="Text Box 246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920" name="Text Box 247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921" name="Text Box 248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22" name="Text Box 24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23" name="Text Box 250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924" name="Text Box 251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25" name="Text Box 25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26" name="Text Box 253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927" name="Text Box 254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28" name="Text Box 25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29" name="Text Box 256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930" name="Text Box 257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931" name="Text Box 258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32" name="Text Box 25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33" name="Text Box 260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934" name="Text Box 261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35" name="Text Box 26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36" name="Text Box 263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937" name="Text Box 264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38" name="Text Box 26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39" name="Text Box 266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940" name="Text Box 267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941" name="Text Box 268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42" name="Text Box 26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43" name="Text Box 270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944" name="Text Box 271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45" name="Text Box 27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46" name="Text Box 273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947" name="Text Box 274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48" name="Text Box 27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49" name="Text Box 276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950" name="Text Box 277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951" name="Text Box 278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52" name="Text Box 27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53" name="Text Box 280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954" name="Text Box 281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55" name="Text Box 28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56" name="Text Box 283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957" name="Text Box 284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58" name="Text Box 28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59" name="Text Box 286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960" name="Text Box 287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61" name="Text Box 28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62" name="Text Box 28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963" name="Text Box 290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64" name="Text Box 29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65" name="Text Box 29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966" name="Text Box 293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67" name="Text Box 294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68" name="Text Box 29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969" name="Text Box 296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970" name="Text Box 297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71" name="Text Box 29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72" name="Text Box 29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973" name="Text Box 300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74" name="Text Box 30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75" name="Text Box 30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976" name="Text Box 303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77" name="Text Box 304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78" name="Text Box 30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979" name="Text Box 306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80" name="Text Box 307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981" name="Text Box 30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982" name="Text Box 309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983" name="Text Box 310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984" name="Text Box 311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985" name="Text Box 312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986" name="Text Box 313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987" name="Text Box 314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988" name="Text Box 315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989" name="Text Box 316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990" name="Text Box 317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991" name="Text Box 318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992" name="Text Box 319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993" name="Text Box 320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994" name="Text Box 321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995" name="Text Box 322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996" name="Text Box 323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997" name="Text Box 324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998" name="Text Box 325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999" name="Text Box 326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00" name="Text Box 327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01" name="Text Box 328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02" name="Text Box 329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03" name="Text Box 330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04" name="Text Box 331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05" name="Text Box 332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06" name="Text Box 333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07" name="Text Box 334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08" name="Text Box 335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009" name="Text Box 336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010" name="Text Box 337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011" name="Text Box 33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012" name="Text Box 33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013" name="Text Box 340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014" name="Text Box 34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015" name="Text Box 34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016" name="Text Box 343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017" name="Text Box 344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018" name="Text Box 34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19" name="Text Box 346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20" name="Text Box 347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21" name="Text Box 348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22" name="Text Box 349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23" name="Text Box 350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24" name="Text Box 351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25" name="Text Box 352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26" name="Text Box 353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27" name="Text Box 354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28" name="Text Box 355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29" name="Text Box 356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30" name="Text Box 357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31" name="Text Box 358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32" name="Text Box 359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33" name="Text Box 360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34" name="Text Box 361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35" name="Text Box 362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36" name="Text Box 363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37" name="Text Box 364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38" name="Text Box 365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39" name="Text Box 366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40" name="Text Box 367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41" name="Text Box 368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42" name="Text Box 369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43" name="Text Box 370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44" name="Text Box 371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45" name="Text Box 372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046" name="Text Box 373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3"/>
    <xdr:sp macro="" textlink="">
      <xdr:nvSpPr>
        <xdr:cNvPr id="1047" name="Text Box 374"/>
        <xdr:cNvSpPr txBox="1">
          <a:spLocks noChangeArrowheads="1"/>
        </xdr:cNvSpPr>
      </xdr:nvSpPr>
      <xdr:spPr bwMode="auto">
        <a:xfrm>
          <a:off x="1076325" y="470916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048" name="Text Box 37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049" name="Text Box 376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3"/>
    <xdr:sp macro="" textlink="">
      <xdr:nvSpPr>
        <xdr:cNvPr id="1050" name="Text Box 377"/>
        <xdr:cNvSpPr txBox="1">
          <a:spLocks noChangeArrowheads="1"/>
        </xdr:cNvSpPr>
      </xdr:nvSpPr>
      <xdr:spPr bwMode="auto">
        <a:xfrm>
          <a:off x="1076325" y="470916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051" name="Text Box 37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052" name="Text Box 37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3"/>
    <xdr:sp macro="" textlink="">
      <xdr:nvSpPr>
        <xdr:cNvPr id="1053" name="Text Box 380"/>
        <xdr:cNvSpPr txBox="1">
          <a:spLocks noChangeArrowheads="1"/>
        </xdr:cNvSpPr>
      </xdr:nvSpPr>
      <xdr:spPr bwMode="auto">
        <a:xfrm>
          <a:off x="1076325" y="470916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054" name="Text Box 38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055" name="Text Box 38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56" name="Text Box 383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57" name="Text Box 384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58" name="Text Box 385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59" name="Text Box 386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60" name="Text Box 387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61" name="Text Box 388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62" name="Text Box 389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63" name="Text Box 390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64" name="Text Box 391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65" name="Text Box 392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66" name="Text Box 393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67" name="Text Box 394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68" name="Text Box 395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69" name="Text Box 396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70" name="Text Box 397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71" name="Text Box 398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72" name="Text Box 399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73" name="Text Box 400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74" name="Text Box 401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75" name="Text Box 402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76" name="Text Box 403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77" name="Text Box 404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78" name="Text Box 405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79" name="Text Box 406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80" name="Text Box 407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81" name="Text Box 408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82" name="Text Box 409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3"/>
    <xdr:sp macro="" textlink="">
      <xdr:nvSpPr>
        <xdr:cNvPr id="1083" name="Text Box 410"/>
        <xdr:cNvSpPr txBox="1">
          <a:spLocks noChangeArrowheads="1"/>
        </xdr:cNvSpPr>
      </xdr:nvSpPr>
      <xdr:spPr bwMode="auto">
        <a:xfrm>
          <a:off x="1076325" y="470916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7"/>
    <xdr:sp macro="" textlink="">
      <xdr:nvSpPr>
        <xdr:cNvPr id="1084" name="Text Box 411"/>
        <xdr:cNvSpPr txBox="1">
          <a:spLocks noChangeArrowheads="1"/>
        </xdr:cNvSpPr>
      </xdr:nvSpPr>
      <xdr:spPr bwMode="auto">
        <a:xfrm>
          <a:off x="1076325" y="470916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085" name="Text Box 41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086" name="Text Box 413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7"/>
    <xdr:sp macro="" textlink="">
      <xdr:nvSpPr>
        <xdr:cNvPr id="1087" name="Text Box 414"/>
        <xdr:cNvSpPr txBox="1">
          <a:spLocks noChangeArrowheads="1"/>
        </xdr:cNvSpPr>
      </xdr:nvSpPr>
      <xdr:spPr bwMode="auto">
        <a:xfrm>
          <a:off x="1076325" y="470916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088" name="Text Box 41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089" name="Text Box 416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7"/>
    <xdr:sp macro="" textlink="">
      <xdr:nvSpPr>
        <xdr:cNvPr id="1090" name="Text Box 417"/>
        <xdr:cNvSpPr txBox="1">
          <a:spLocks noChangeArrowheads="1"/>
        </xdr:cNvSpPr>
      </xdr:nvSpPr>
      <xdr:spPr bwMode="auto">
        <a:xfrm>
          <a:off x="1076325" y="470916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091" name="Text Box 41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092" name="Text Box 41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93" name="Text Box 420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94" name="Text Box 421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95" name="Text Box 422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96" name="Text Box 423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97" name="Text Box 424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98" name="Text Box 425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099" name="Text Box 426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100" name="Text Box 427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101" name="Text Box 428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102" name="Text Box 429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103" name="Text Box 430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104" name="Text Box 431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105" name="Text Box 432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106" name="Text Box 433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107" name="Text Box 434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108" name="Text Box 435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109" name="Text Box 436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110" name="Text Box 437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111" name="Text Box 438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112" name="Text Box 439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113" name="Text Box 440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114" name="Text Box 441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115" name="Text Box 442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116" name="Text Box 443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117" name="Text Box 444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118" name="Text Box 445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146</xdr:row>
      <xdr:rowOff>0</xdr:rowOff>
    </xdr:from>
    <xdr:ext cx="95250" cy="19050"/>
    <xdr:sp macro="" textlink="">
      <xdr:nvSpPr>
        <xdr:cNvPr id="1119" name="Text Box 446"/>
        <xdr:cNvSpPr txBox="1">
          <a:spLocks noChangeArrowheads="1"/>
        </xdr:cNvSpPr>
      </xdr:nvSpPr>
      <xdr:spPr bwMode="auto">
        <a:xfrm>
          <a:off x="6296025" y="470916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7"/>
    <xdr:sp macro="" textlink="">
      <xdr:nvSpPr>
        <xdr:cNvPr id="1120" name="Text Box 447"/>
        <xdr:cNvSpPr txBox="1">
          <a:spLocks noChangeArrowheads="1"/>
        </xdr:cNvSpPr>
      </xdr:nvSpPr>
      <xdr:spPr bwMode="auto">
        <a:xfrm>
          <a:off x="1076325" y="470916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21" name="Text Box 44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22" name="Text Box 44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123" name="Text Box 450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24" name="Text Box 45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25" name="Text Box 45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126" name="Text Box 453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27" name="Text Box 454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28" name="Text Box 45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129" name="Text Box 456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130" name="Text Box 457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31" name="Text Box 45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32" name="Text Box 45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133" name="Text Box 460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34" name="Text Box 46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35" name="Text Box 46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136" name="Text Box 463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37" name="Text Box 464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38" name="Text Box 46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139" name="Text Box 466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140" name="Text Box 467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41" name="Text Box 46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42" name="Text Box 46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143" name="Text Box 470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44" name="Text Box 47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45" name="Text Box 47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146" name="Text Box 473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47" name="Text Box 474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48" name="Text Box 47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149" name="Text Box 476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50" name="Text Box 477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51" name="Text Box 47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7"/>
    <xdr:sp macro="" textlink="">
      <xdr:nvSpPr>
        <xdr:cNvPr id="1152" name="Text Box 479"/>
        <xdr:cNvSpPr txBox="1">
          <a:spLocks noChangeArrowheads="1"/>
        </xdr:cNvSpPr>
      </xdr:nvSpPr>
      <xdr:spPr bwMode="auto">
        <a:xfrm>
          <a:off x="1076325" y="470916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53" name="Text Box 480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54" name="Text Box 48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7"/>
    <xdr:sp macro="" textlink="">
      <xdr:nvSpPr>
        <xdr:cNvPr id="1155" name="Text Box 482"/>
        <xdr:cNvSpPr txBox="1">
          <a:spLocks noChangeArrowheads="1"/>
        </xdr:cNvSpPr>
      </xdr:nvSpPr>
      <xdr:spPr bwMode="auto">
        <a:xfrm>
          <a:off x="1076325" y="470916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56" name="Text Box 483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57" name="Text Box 484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7"/>
    <xdr:sp macro="" textlink="">
      <xdr:nvSpPr>
        <xdr:cNvPr id="1158" name="Text Box 485"/>
        <xdr:cNvSpPr txBox="1">
          <a:spLocks noChangeArrowheads="1"/>
        </xdr:cNvSpPr>
      </xdr:nvSpPr>
      <xdr:spPr bwMode="auto">
        <a:xfrm>
          <a:off x="1076325" y="470916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7"/>
    <xdr:sp macro="" textlink="">
      <xdr:nvSpPr>
        <xdr:cNvPr id="1159" name="Text Box 486"/>
        <xdr:cNvSpPr txBox="1">
          <a:spLocks noChangeArrowheads="1"/>
        </xdr:cNvSpPr>
      </xdr:nvSpPr>
      <xdr:spPr bwMode="auto">
        <a:xfrm>
          <a:off x="1076325" y="470916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60" name="Text Box 487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61" name="Text Box 48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7"/>
    <xdr:sp macro="" textlink="">
      <xdr:nvSpPr>
        <xdr:cNvPr id="1162" name="Text Box 489"/>
        <xdr:cNvSpPr txBox="1">
          <a:spLocks noChangeArrowheads="1"/>
        </xdr:cNvSpPr>
      </xdr:nvSpPr>
      <xdr:spPr bwMode="auto">
        <a:xfrm>
          <a:off x="1076325" y="470916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63" name="Text Box 490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64" name="Text Box 49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7"/>
    <xdr:sp macro="" textlink="">
      <xdr:nvSpPr>
        <xdr:cNvPr id="1165" name="Text Box 492"/>
        <xdr:cNvSpPr txBox="1">
          <a:spLocks noChangeArrowheads="1"/>
        </xdr:cNvSpPr>
      </xdr:nvSpPr>
      <xdr:spPr bwMode="auto">
        <a:xfrm>
          <a:off x="1076325" y="470916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66" name="Text Box 493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67" name="Text Box 494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7"/>
    <xdr:sp macro="" textlink="">
      <xdr:nvSpPr>
        <xdr:cNvPr id="1168" name="Text Box 495"/>
        <xdr:cNvSpPr txBox="1">
          <a:spLocks noChangeArrowheads="1"/>
        </xdr:cNvSpPr>
      </xdr:nvSpPr>
      <xdr:spPr bwMode="auto">
        <a:xfrm>
          <a:off x="1076325" y="470916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7"/>
    <xdr:sp macro="" textlink="">
      <xdr:nvSpPr>
        <xdr:cNvPr id="1169" name="Text Box 496"/>
        <xdr:cNvSpPr txBox="1">
          <a:spLocks noChangeArrowheads="1"/>
        </xdr:cNvSpPr>
      </xdr:nvSpPr>
      <xdr:spPr bwMode="auto">
        <a:xfrm>
          <a:off x="1076325" y="470916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70" name="Text Box 497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71" name="Text Box 49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7"/>
    <xdr:sp macro="" textlink="">
      <xdr:nvSpPr>
        <xdr:cNvPr id="1172" name="Text Box 499"/>
        <xdr:cNvSpPr txBox="1">
          <a:spLocks noChangeArrowheads="1"/>
        </xdr:cNvSpPr>
      </xdr:nvSpPr>
      <xdr:spPr bwMode="auto">
        <a:xfrm>
          <a:off x="1076325" y="470916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73" name="Text Box 500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74" name="Text Box 50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7"/>
    <xdr:sp macro="" textlink="">
      <xdr:nvSpPr>
        <xdr:cNvPr id="1175" name="Text Box 502"/>
        <xdr:cNvSpPr txBox="1">
          <a:spLocks noChangeArrowheads="1"/>
        </xdr:cNvSpPr>
      </xdr:nvSpPr>
      <xdr:spPr bwMode="auto">
        <a:xfrm>
          <a:off x="1076325" y="470916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76" name="Text Box 503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77" name="Text Box 504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7"/>
    <xdr:sp macro="" textlink="">
      <xdr:nvSpPr>
        <xdr:cNvPr id="1178" name="Text Box 505"/>
        <xdr:cNvSpPr txBox="1">
          <a:spLocks noChangeArrowheads="1"/>
        </xdr:cNvSpPr>
      </xdr:nvSpPr>
      <xdr:spPr bwMode="auto">
        <a:xfrm>
          <a:off x="1076325" y="470916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79" name="Text Box 506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80" name="Text Box 507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181" name="Text Box 508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82" name="Text Box 50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83" name="Text Box 510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184" name="Text Box 511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85" name="Text Box 51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86" name="Text Box 513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187" name="Text Box 514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188" name="Text Box 515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89" name="Text Box 516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90" name="Text Box 517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191" name="Text Box 518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92" name="Text Box 51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93" name="Text Box 520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194" name="Text Box 521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95" name="Text Box 52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96" name="Text Box 523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197" name="Text Box 524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198" name="Text Box 525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199" name="Text Box 526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00" name="Text Box 527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201" name="Text Box 528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02" name="Text Box 52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03" name="Text Box 530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204" name="Text Box 531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05" name="Text Box 53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06" name="Text Box 533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207" name="Text Box 534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208" name="Text Box 535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09" name="Text Box 536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10" name="Text Box 537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211" name="Text Box 538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12" name="Text Box 53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13" name="Text Box 540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214" name="Text Box 541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15" name="Text Box 54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16" name="Text Box 543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217" name="Text Box 544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18" name="Text Box 54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19" name="Text Box 546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220" name="Text Box 547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21" name="Text Box 54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22" name="Text Box 54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223" name="Text Box 550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224" name="Text Box 551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25" name="Text Box 55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26" name="Text Box 553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227" name="Text Box 554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28" name="Text Box 55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29" name="Text Box 556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230" name="Text Box 557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31" name="Text Box 55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32" name="Text Box 55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233" name="Text Box 560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234" name="Text Box 561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35" name="Text Box 56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36" name="Text Box 563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237" name="Text Box 564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38" name="Text Box 56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39" name="Text Box 566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240" name="Text Box 567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41" name="Text Box 56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42" name="Text Box 56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243" name="Text Box 570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244" name="Text Box 571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45" name="Text Box 57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46" name="Text Box 573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247" name="Text Box 574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48" name="Text Box 57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49" name="Text Box 576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250" name="Text Box 577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51" name="Text Box 57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52" name="Text Box 57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253" name="Text Box 580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54" name="Text Box 58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55" name="Text Box 58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256" name="Text Box 583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57" name="Text Box 584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58" name="Text Box 58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259" name="Text Box 586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260" name="Text Box 587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61" name="Text Box 58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62" name="Text Box 58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263" name="Text Box 590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64" name="Text Box 59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65" name="Text Box 59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266" name="Text Box 593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67" name="Text Box 594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68" name="Text Box 59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269" name="Text Box 596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270" name="Text Box 597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71" name="Text Box 59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72" name="Text Box 59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273" name="Text Box 600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74" name="Text Box 60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75" name="Text Box 60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276" name="Text Box 603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77" name="Text Box 604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78" name="Text Box 60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279" name="Text Box 606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3"/>
    <xdr:sp macro="" textlink="">
      <xdr:nvSpPr>
        <xdr:cNvPr id="1280" name="Text Box 607"/>
        <xdr:cNvSpPr txBox="1">
          <a:spLocks noChangeArrowheads="1"/>
        </xdr:cNvSpPr>
      </xdr:nvSpPr>
      <xdr:spPr bwMode="auto">
        <a:xfrm>
          <a:off x="1076325" y="470916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81" name="Text Box 60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82" name="Text Box 60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3"/>
    <xdr:sp macro="" textlink="">
      <xdr:nvSpPr>
        <xdr:cNvPr id="1283" name="Text Box 610"/>
        <xdr:cNvSpPr txBox="1">
          <a:spLocks noChangeArrowheads="1"/>
        </xdr:cNvSpPr>
      </xdr:nvSpPr>
      <xdr:spPr bwMode="auto">
        <a:xfrm>
          <a:off x="1076325" y="470916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84" name="Text Box 61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85" name="Text Box 61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3"/>
    <xdr:sp macro="" textlink="">
      <xdr:nvSpPr>
        <xdr:cNvPr id="1286" name="Text Box 613"/>
        <xdr:cNvSpPr txBox="1">
          <a:spLocks noChangeArrowheads="1"/>
        </xdr:cNvSpPr>
      </xdr:nvSpPr>
      <xdr:spPr bwMode="auto">
        <a:xfrm>
          <a:off x="1076325" y="470916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87" name="Text Box 614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88" name="Text Box 61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3"/>
    <xdr:sp macro="" textlink="">
      <xdr:nvSpPr>
        <xdr:cNvPr id="1289" name="Text Box 616"/>
        <xdr:cNvSpPr txBox="1">
          <a:spLocks noChangeArrowheads="1"/>
        </xdr:cNvSpPr>
      </xdr:nvSpPr>
      <xdr:spPr bwMode="auto">
        <a:xfrm>
          <a:off x="1076325" y="470916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90" name="Text Box 617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91" name="Text Box 61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3"/>
    <xdr:sp macro="" textlink="">
      <xdr:nvSpPr>
        <xdr:cNvPr id="1292" name="Text Box 619"/>
        <xdr:cNvSpPr txBox="1">
          <a:spLocks noChangeArrowheads="1"/>
        </xdr:cNvSpPr>
      </xdr:nvSpPr>
      <xdr:spPr bwMode="auto">
        <a:xfrm>
          <a:off x="1076325" y="470916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93" name="Text Box 620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94" name="Text Box 62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3"/>
    <xdr:sp macro="" textlink="">
      <xdr:nvSpPr>
        <xdr:cNvPr id="1295" name="Text Box 622"/>
        <xdr:cNvSpPr txBox="1">
          <a:spLocks noChangeArrowheads="1"/>
        </xdr:cNvSpPr>
      </xdr:nvSpPr>
      <xdr:spPr bwMode="auto">
        <a:xfrm>
          <a:off x="1076325" y="470916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3"/>
    <xdr:sp macro="" textlink="">
      <xdr:nvSpPr>
        <xdr:cNvPr id="1296" name="Text Box 623"/>
        <xdr:cNvSpPr txBox="1">
          <a:spLocks noChangeArrowheads="1"/>
        </xdr:cNvSpPr>
      </xdr:nvSpPr>
      <xdr:spPr bwMode="auto">
        <a:xfrm>
          <a:off x="1076325" y="470916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97" name="Text Box 624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298" name="Text Box 62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3"/>
    <xdr:sp macro="" textlink="">
      <xdr:nvSpPr>
        <xdr:cNvPr id="1299" name="Text Box 626"/>
        <xdr:cNvSpPr txBox="1">
          <a:spLocks noChangeArrowheads="1"/>
        </xdr:cNvSpPr>
      </xdr:nvSpPr>
      <xdr:spPr bwMode="auto">
        <a:xfrm>
          <a:off x="1076325" y="470916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00" name="Text Box 627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01" name="Text Box 62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3"/>
    <xdr:sp macro="" textlink="">
      <xdr:nvSpPr>
        <xdr:cNvPr id="1302" name="Text Box 629"/>
        <xdr:cNvSpPr txBox="1">
          <a:spLocks noChangeArrowheads="1"/>
        </xdr:cNvSpPr>
      </xdr:nvSpPr>
      <xdr:spPr bwMode="auto">
        <a:xfrm>
          <a:off x="1076325" y="470916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03" name="Text Box 630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04" name="Text Box 63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3"/>
    <xdr:sp macro="" textlink="">
      <xdr:nvSpPr>
        <xdr:cNvPr id="1305" name="Text Box 632"/>
        <xdr:cNvSpPr txBox="1">
          <a:spLocks noChangeArrowheads="1"/>
        </xdr:cNvSpPr>
      </xdr:nvSpPr>
      <xdr:spPr bwMode="auto">
        <a:xfrm>
          <a:off x="1076325" y="470916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3"/>
    <xdr:sp macro="" textlink="">
      <xdr:nvSpPr>
        <xdr:cNvPr id="1306" name="Text Box 633"/>
        <xdr:cNvSpPr txBox="1">
          <a:spLocks noChangeArrowheads="1"/>
        </xdr:cNvSpPr>
      </xdr:nvSpPr>
      <xdr:spPr bwMode="auto">
        <a:xfrm>
          <a:off x="1076325" y="470916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07" name="Text Box 634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08" name="Text Box 63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3"/>
    <xdr:sp macro="" textlink="">
      <xdr:nvSpPr>
        <xdr:cNvPr id="1309" name="Text Box 636"/>
        <xdr:cNvSpPr txBox="1">
          <a:spLocks noChangeArrowheads="1"/>
        </xdr:cNvSpPr>
      </xdr:nvSpPr>
      <xdr:spPr bwMode="auto">
        <a:xfrm>
          <a:off x="1076325" y="470916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10" name="Text Box 637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11" name="Text Box 63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3"/>
    <xdr:sp macro="" textlink="">
      <xdr:nvSpPr>
        <xdr:cNvPr id="1312" name="Text Box 639"/>
        <xdr:cNvSpPr txBox="1">
          <a:spLocks noChangeArrowheads="1"/>
        </xdr:cNvSpPr>
      </xdr:nvSpPr>
      <xdr:spPr bwMode="auto">
        <a:xfrm>
          <a:off x="1076325" y="470916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13" name="Text Box 640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14" name="Text Box 64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3"/>
    <xdr:sp macro="" textlink="">
      <xdr:nvSpPr>
        <xdr:cNvPr id="1315" name="Text Box 642"/>
        <xdr:cNvSpPr txBox="1">
          <a:spLocks noChangeArrowheads="1"/>
        </xdr:cNvSpPr>
      </xdr:nvSpPr>
      <xdr:spPr bwMode="auto">
        <a:xfrm>
          <a:off x="1076325" y="470916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16" name="Text Box 643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17" name="Text Box 644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318" name="Text Box 645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19" name="Text Box 646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20" name="Text Box 647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321" name="Text Box 648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22" name="Text Box 64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23" name="Text Box 650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324" name="Text Box 651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325" name="Text Box 652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26" name="Text Box 653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27" name="Text Box 654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328" name="Text Box 655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29" name="Text Box 656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30" name="Text Box 657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331" name="Text Box 658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32" name="Text Box 65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33" name="Text Box 660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334" name="Text Box 661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35" name="Text Box 66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36" name="Text Box 663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337" name="Text Box 664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38" name="Text Box 66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39" name="Text Box 666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340" name="Text Box 667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41" name="Text Box 66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42" name="Text Box 66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343" name="Text Box 670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344" name="Text Box 671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45" name="Text Box 67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46" name="Text Box 673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347" name="Text Box 674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48" name="Text Box 67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49" name="Text Box 676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350" name="Text Box 677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51" name="Text Box 67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52" name="Text Box 67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353" name="Text Box 680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54" name="Text Box 68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55" name="Text Box 68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1356" name="Text Box 683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57" name="Text Box 684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58" name="Text Box 68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1359" name="Text Box 686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60" name="Text Box 687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61" name="Text Box 68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1362" name="Text Box 689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1363" name="Text Box 690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64" name="Text Box 69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65" name="Text Box 69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1366" name="Text Box 693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67" name="Text Box 694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68" name="Text Box 69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1369" name="Text Box 696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70" name="Text Box 697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71" name="Text Box 69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1372" name="Text Box 699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373" name="Text Box 700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74" name="Text Box 70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75" name="Text Box 70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376" name="Text Box 703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77" name="Text Box 704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78" name="Text Box 70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379" name="Text Box 706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380" name="Text Box 707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81" name="Text Box 70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82" name="Text Box 70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383" name="Text Box 710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84" name="Text Box 71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85" name="Text Box 71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386" name="Text Box 713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87" name="Text Box 714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88" name="Text Box 71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389" name="Text Box 716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390" name="Text Box 717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91" name="Text Box 71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92" name="Text Box 71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393" name="Text Box 720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94" name="Text Box 72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95" name="Text Box 72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396" name="Text Box 723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397" name="Text Box 724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98" name="Text Box 72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399" name="Text Box 726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400" name="Text Box 727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01" name="Text Box 72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02" name="Text Box 72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403" name="Text Box 730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04" name="Text Box 73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05" name="Text Box 73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406" name="Text Box 733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1407" name="Text Box 734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08" name="Text Box 73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09" name="Text Box 736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1410" name="Text Box 737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11" name="Text Box 73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12" name="Text Box 73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1413" name="Text Box 740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1414" name="Text Box 741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15" name="Text Box 74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16" name="Text Box 743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1417" name="Text Box 744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18" name="Text Box 74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19" name="Text Box 746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1420" name="Text Box 747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21" name="Text Box 74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22" name="Text Box 74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1423" name="Text Box 750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24" name="Text Box 75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25" name="Text Box 75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426" name="Text Box 753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27" name="Text Box 754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28" name="Text Box 75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429" name="Text Box 756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30" name="Text Box 757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31" name="Text Box 75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432" name="Text Box 759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433" name="Text Box 760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34" name="Text Box 76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35" name="Text Box 76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436" name="Text Box 763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37" name="Text Box 764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38" name="Text Box 76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439" name="Text Box 766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40" name="Text Box 767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41" name="Text Box 76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442" name="Text Box 769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43" name="Text Box 770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44" name="Text Box 77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1445" name="Text Box 772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46" name="Text Box 773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47" name="Text Box 774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1448" name="Text Box 775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49" name="Text Box 776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50" name="Text Box 777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1451" name="Text Box 778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1452" name="Text Box 779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53" name="Text Box 780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54" name="Text Box 78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1455" name="Text Box 782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56" name="Text Box 783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57" name="Text Box 784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1458" name="Text Box 785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59" name="Text Box 786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60" name="Text Box 787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1461" name="Text Box 788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62" name="Text Box 78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63" name="Text Box 790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1464" name="Text Box 791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65" name="Text Box 79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66" name="Text Box 793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1467" name="Text Box 794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68" name="Text Box 79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69" name="Text Box 796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1470" name="Text Box 797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1471" name="Text Box 798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72" name="Text Box 79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73" name="Text Box 800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1474" name="Text Box 801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75" name="Text Box 80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76" name="Text Box 803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1477" name="Text Box 804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78" name="Text Box 80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79" name="Text Box 806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1480" name="Text Box 807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81" name="Text Box 80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82" name="Text Box 80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483" name="Text Box 810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84" name="Text Box 81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85" name="Text Box 81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486" name="Text Box 813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87" name="Text Box 814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88" name="Text Box 81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489" name="Text Box 816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490" name="Text Box 817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91" name="Text Box 81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92" name="Text Box 81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493" name="Text Box 820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94" name="Text Box 82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95" name="Text Box 82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496" name="Text Box 823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97" name="Text Box 824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498" name="Text Box 82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4"/>
    <xdr:sp macro="" textlink="">
      <xdr:nvSpPr>
        <xdr:cNvPr id="1499" name="Text Box 826"/>
        <xdr:cNvSpPr txBox="1">
          <a:spLocks noChangeArrowheads="1"/>
        </xdr:cNvSpPr>
      </xdr:nvSpPr>
      <xdr:spPr bwMode="auto">
        <a:xfrm>
          <a:off x="1076325" y="470916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500" name="Text Box 827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501" name="Text Box 82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1502" name="Text Box 829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503" name="Text Box 830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504" name="Text Box 83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1505" name="Text Box 832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506" name="Text Box 833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507" name="Text Box 834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1508" name="Text Box 835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1509" name="Text Box 836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510" name="Text Box 837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511" name="Text Box 83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1512" name="Text Box 839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513" name="Text Box 840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514" name="Text Box 841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1515" name="Text Box 842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516" name="Text Box 843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517" name="Text Box 844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5"/>
    <xdr:sp macro="" textlink="">
      <xdr:nvSpPr>
        <xdr:cNvPr id="1518" name="Text Box 845"/>
        <xdr:cNvSpPr txBox="1">
          <a:spLocks noChangeArrowheads="1"/>
        </xdr:cNvSpPr>
      </xdr:nvSpPr>
      <xdr:spPr bwMode="auto">
        <a:xfrm>
          <a:off x="1076325" y="470916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519" name="Text Box 846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520" name="Text Box 847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521" name="Text Box 848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522" name="Text Box 84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523" name="Text Box 850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524" name="Text Box 851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525" name="Text Box 85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526" name="Text Box 853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527" name="Text Box 854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528" name="Text Box 855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529" name="Text Box 856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530" name="Text Box 857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531" name="Text Box 858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532" name="Text Box 85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533" name="Text Box 860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534" name="Text Box 861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535" name="Text Box 862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536" name="Text Box 863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537" name="Text Box 864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538" name="Text Box 865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539" name="Text Box 866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28576"/>
    <xdr:sp macro="" textlink="">
      <xdr:nvSpPr>
        <xdr:cNvPr id="1540" name="Text Box 867"/>
        <xdr:cNvSpPr txBox="1">
          <a:spLocks noChangeArrowheads="1"/>
        </xdr:cNvSpPr>
      </xdr:nvSpPr>
      <xdr:spPr bwMode="auto">
        <a:xfrm>
          <a:off x="1076325" y="470916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541" name="Text Box 868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542" name="Text Box 869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146</xdr:row>
      <xdr:rowOff>0</xdr:rowOff>
    </xdr:from>
    <xdr:ext cx="0" cy="38100"/>
    <xdr:sp macro="" textlink="">
      <xdr:nvSpPr>
        <xdr:cNvPr id="1543" name="Text Box 870"/>
        <xdr:cNvSpPr txBox="1">
          <a:spLocks noChangeArrowheads="1"/>
        </xdr:cNvSpPr>
      </xdr:nvSpPr>
      <xdr:spPr bwMode="auto">
        <a:xfrm>
          <a:off x="1076325" y="47091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28575</xdr:rowOff>
    </xdr:from>
    <xdr:to>
      <xdr:col>3</xdr:col>
      <xdr:colOff>485775</xdr:colOff>
      <xdr:row>3</xdr:row>
      <xdr:rowOff>123825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8575"/>
          <a:ext cx="2305050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4"/>
  <sheetViews>
    <sheetView tabSelected="1" view="pageBreakPreview" topLeftCell="A10" zoomScale="200" zoomScaleNormal="100" zoomScaleSheetLayoutView="200" workbookViewId="0">
      <selection activeCell="G22" sqref="G22"/>
    </sheetView>
  </sheetViews>
  <sheetFormatPr defaultRowHeight="12.75" x14ac:dyDescent="0.2"/>
  <cols>
    <col min="1" max="1" width="6.6640625" customWidth="1"/>
    <col min="2" max="2" width="6.83203125" customWidth="1"/>
    <col min="3" max="3" width="8.1640625" customWidth="1"/>
    <col min="4" max="4" width="38.5" style="135" customWidth="1"/>
    <col min="5" max="5" width="6.1640625" customWidth="1"/>
    <col min="6" max="6" width="7.83203125" customWidth="1"/>
    <col min="7" max="7" width="10.1640625" customWidth="1"/>
    <col min="8" max="8" width="11.6640625" customWidth="1"/>
    <col min="10" max="10" width="12.6640625" bestFit="1" customWidth="1"/>
  </cols>
  <sheetData>
    <row r="1" spans="1:8" ht="48.75" customHeight="1" x14ac:dyDescent="0.2">
      <c r="A1" s="212" t="s">
        <v>297</v>
      </c>
      <c r="B1" s="213"/>
      <c r="C1" s="213"/>
      <c r="D1" s="213"/>
      <c r="E1" s="213"/>
      <c r="F1" s="213"/>
      <c r="G1" s="213"/>
      <c r="H1" s="214"/>
    </row>
    <row r="2" spans="1:8" ht="14.25" customHeight="1" x14ac:dyDescent="0.2">
      <c r="A2" s="219" t="s">
        <v>172</v>
      </c>
      <c r="B2" s="219"/>
      <c r="C2" s="219"/>
      <c r="D2" s="219"/>
      <c r="E2" s="219"/>
      <c r="F2" s="219"/>
      <c r="G2" s="219"/>
      <c r="H2" s="219"/>
    </row>
    <row r="3" spans="1:8" x14ac:dyDescent="0.2">
      <c r="A3" s="215" t="s">
        <v>3</v>
      </c>
      <c r="B3" s="215" t="s">
        <v>98</v>
      </c>
      <c r="C3" s="215" t="s">
        <v>4</v>
      </c>
      <c r="D3" s="215" t="s">
        <v>5</v>
      </c>
      <c r="E3" s="215" t="s">
        <v>99</v>
      </c>
      <c r="F3" s="215" t="s">
        <v>100</v>
      </c>
      <c r="G3" s="217" t="s">
        <v>6</v>
      </c>
      <c r="H3" s="218"/>
    </row>
    <row r="4" spans="1:8" x14ac:dyDescent="0.2">
      <c r="A4" s="216"/>
      <c r="B4" s="216"/>
      <c r="C4" s="216"/>
      <c r="D4" s="216"/>
      <c r="E4" s="216"/>
      <c r="F4" s="216"/>
      <c r="G4" s="2" t="s">
        <v>7</v>
      </c>
      <c r="H4" s="2" t="s">
        <v>8</v>
      </c>
    </row>
    <row r="5" spans="1:8" x14ac:dyDescent="0.2">
      <c r="A5" s="209" t="s">
        <v>9</v>
      </c>
      <c r="B5" s="210"/>
      <c r="C5" s="210"/>
      <c r="D5" s="210"/>
      <c r="E5" s="210"/>
      <c r="F5" s="210"/>
      <c r="G5" s="210"/>
      <c r="H5" s="211"/>
    </row>
    <row r="6" spans="1:8" ht="33" customHeight="1" x14ac:dyDescent="0.2">
      <c r="A6" s="3" t="s">
        <v>10</v>
      </c>
      <c r="B6" s="14">
        <v>41498</v>
      </c>
      <c r="C6" s="3" t="s">
        <v>1</v>
      </c>
      <c r="D6" s="38" t="s">
        <v>11</v>
      </c>
      <c r="E6" s="3" t="s">
        <v>12</v>
      </c>
      <c r="F6" s="4">
        <f>'Memória de Cálculo 2'!P12</f>
        <v>14.5</v>
      </c>
      <c r="G6" s="37">
        <v>664.74</v>
      </c>
      <c r="H6" s="37">
        <f t="shared" ref="H6:H11" si="0">ROUND(F6*G6,2)</f>
        <v>9638.73</v>
      </c>
    </row>
    <row r="7" spans="1:8" ht="33" customHeight="1" x14ac:dyDescent="0.2">
      <c r="A7" s="3" t="s">
        <v>13</v>
      </c>
      <c r="B7" s="14">
        <v>41529</v>
      </c>
      <c r="C7" s="3" t="s">
        <v>1</v>
      </c>
      <c r="D7" s="38" t="s">
        <v>14</v>
      </c>
      <c r="E7" s="3" t="s">
        <v>15</v>
      </c>
      <c r="F7" s="4">
        <f>'Memória de Cálculo 2'!P16</f>
        <v>1</v>
      </c>
      <c r="G7" s="37">
        <v>23077.34</v>
      </c>
      <c r="H7" s="37">
        <f t="shared" si="0"/>
        <v>23077.34</v>
      </c>
    </row>
    <row r="8" spans="1:8" ht="29.25" customHeight="1" x14ac:dyDescent="0.2">
      <c r="A8" s="3" t="s">
        <v>16</v>
      </c>
      <c r="B8" s="14">
        <v>41501</v>
      </c>
      <c r="C8" s="3" t="s">
        <v>1</v>
      </c>
      <c r="D8" s="38" t="s">
        <v>17</v>
      </c>
      <c r="E8" s="3" t="s">
        <v>18</v>
      </c>
      <c r="F8" s="4">
        <v>10</v>
      </c>
      <c r="G8" s="37">
        <v>30.52</v>
      </c>
      <c r="H8" s="37">
        <f t="shared" si="0"/>
        <v>305.2</v>
      </c>
    </row>
    <row r="9" spans="1:8" ht="27" x14ac:dyDescent="0.2">
      <c r="A9" s="3" t="s">
        <v>19</v>
      </c>
      <c r="B9" s="14">
        <v>41499</v>
      </c>
      <c r="C9" s="3" t="s">
        <v>1</v>
      </c>
      <c r="D9" s="38" t="s">
        <v>20</v>
      </c>
      <c r="E9" s="3" t="s">
        <v>18</v>
      </c>
      <c r="F9" s="4">
        <v>10</v>
      </c>
      <c r="G9" s="37">
        <v>280.27999999999997</v>
      </c>
      <c r="H9" s="37">
        <f t="shared" si="0"/>
        <v>2802.8</v>
      </c>
    </row>
    <row r="10" spans="1:8" ht="27" x14ac:dyDescent="0.2">
      <c r="A10" s="3" t="s">
        <v>21</v>
      </c>
      <c r="B10" s="14">
        <v>41503</v>
      </c>
      <c r="C10" s="3" t="s">
        <v>1</v>
      </c>
      <c r="D10" s="38" t="s">
        <v>22</v>
      </c>
      <c r="E10" s="3" t="s">
        <v>18</v>
      </c>
      <c r="F10" s="4">
        <v>10</v>
      </c>
      <c r="G10" s="37">
        <v>364.4</v>
      </c>
      <c r="H10" s="37">
        <f t="shared" si="0"/>
        <v>3644</v>
      </c>
    </row>
    <row r="11" spans="1:8" ht="18" x14ac:dyDescent="0.2">
      <c r="A11" s="3" t="s">
        <v>23</v>
      </c>
      <c r="B11" s="14">
        <v>41527</v>
      </c>
      <c r="C11" s="3" t="s">
        <v>1</v>
      </c>
      <c r="D11" s="38" t="s">
        <v>24</v>
      </c>
      <c r="E11" s="3" t="s">
        <v>15</v>
      </c>
      <c r="F11" s="4">
        <v>1</v>
      </c>
      <c r="G11" s="37">
        <v>1459.2</v>
      </c>
      <c r="H11" s="37">
        <f t="shared" si="0"/>
        <v>1459.2</v>
      </c>
    </row>
    <row r="12" spans="1:8" x14ac:dyDescent="0.2">
      <c r="A12" s="1"/>
      <c r="B12" s="1"/>
      <c r="C12" s="1"/>
      <c r="D12" s="132" t="s">
        <v>25</v>
      </c>
      <c r="E12" s="1"/>
      <c r="F12" s="1"/>
      <c r="G12" s="1"/>
      <c r="H12" s="8">
        <f>SUM(H6:H11)</f>
        <v>40927.269999999997</v>
      </c>
    </row>
    <row r="13" spans="1:8" x14ac:dyDescent="0.2">
      <c r="A13" s="1"/>
      <c r="B13" s="1"/>
      <c r="C13" s="1"/>
      <c r="D13" s="7"/>
      <c r="E13" s="1"/>
      <c r="F13" s="1"/>
      <c r="G13" s="1"/>
      <c r="H13" s="1"/>
    </row>
    <row r="14" spans="1:8" x14ac:dyDescent="0.2">
      <c r="A14" s="200" t="s">
        <v>26</v>
      </c>
      <c r="B14" s="201"/>
      <c r="C14" s="201"/>
      <c r="D14" s="201"/>
      <c r="E14" s="201"/>
      <c r="F14" s="201"/>
      <c r="G14" s="201"/>
      <c r="H14" s="202"/>
    </row>
    <row r="15" spans="1:8" ht="18" x14ac:dyDescent="0.2">
      <c r="A15" s="3" t="s">
        <v>27</v>
      </c>
      <c r="B15" s="14">
        <v>41500</v>
      </c>
      <c r="C15" s="3" t="s">
        <v>1</v>
      </c>
      <c r="D15" s="38" t="s">
        <v>28</v>
      </c>
      <c r="E15" s="3" t="s">
        <v>12</v>
      </c>
      <c r="F15" s="9">
        <f>'Memória de Cálculo 2'!P37</f>
        <v>8</v>
      </c>
      <c r="G15" s="37">
        <v>278.47000000000003</v>
      </c>
      <c r="H15" s="37">
        <f t="shared" ref="H15:H17" si="1">ROUND(F15*G15,2)</f>
        <v>2227.7600000000002</v>
      </c>
    </row>
    <row r="16" spans="1:8" x14ac:dyDescent="0.2">
      <c r="A16" s="3" t="s">
        <v>29</v>
      </c>
      <c r="B16" s="192">
        <v>20014</v>
      </c>
      <c r="C16" s="13" t="s">
        <v>1</v>
      </c>
      <c r="D16" s="133" t="s">
        <v>294</v>
      </c>
      <c r="E16" s="13" t="s">
        <v>30</v>
      </c>
      <c r="F16" s="194">
        <f>'Memória de Cálculo 2'!P46</f>
        <v>6</v>
      </c>
      <c r="G16" s="193">
        <v>3178.57</v>
      </c>
      <c r="H16" s="193">
        <f t="shared" si="1"/>
        <v>19071.419999999998</v>
      </c>
    </row>
    <row r="17" spans="1:8" x14ac:dyDescent="0.2">
      <c r="A17" s="3" t="s">
        <v>296</v>
      </c>
      <c r="B17" s="192">
        <v>20015</v>
      </c>
      <c r="C17" s="13" t="s">
        <v>1</v>
      </c>
      <c r="D17" s="133" t="s">
        <v>295</v>
      </c>
      <c r="E17" s="13" t="s">
        <v>30</v>
      </c>
      <c r="F17" s="194">
        <f>'Memória de Cálculo 2'!P55</f>
        <v>6</v>
      </c>
      <c r="G17" s="193">
        <v>2551.2399999999998</v>
      </c>
      <c r="H17" s="193">
        <f t="shared" si="1"/>
        <v>15307.44</v>
      </c>
    </row>
    <row r="18" spans="1:8" x14ac:dyDescent="0.2">
      <c r="A18" s="1"/>
      <c r="B18" s="1"/>
      <c r="C18" s="1"/>
      <c r="D18" s="132" t="s">
        <v>31</v>
      </c>
      <c r="E18" s="1"/>
      <c r="F18" s="1"/>
      <c r="G18" s="1"/>
      <c r="H18" s="8">
        <f>SUM(H15:H17)</f>
        <v>36606.620000000003</v>
      </c>
    </row>
    <row r="19" spans="1:8" x14ac:dyDescent="0.2">
      <c r="A19" s="1"/>
      <c r="B19" s="1"/>
      <c r="C19" s="1"/>
      <c r="D19" s="7"/>
      <c r="E19" s="1"/>
      <c r="F19" s="1"/>
      <c r="G19" s="1"/>
      <c r="H19" s="1"/>
    </row>
    <row r="20" spans="1:8" x14ac:dyDescent="0.2">
      <c r="A20" s="200" t="s">
        <v>32</v>
      </c>
      <c r="B20" s="201"/>
      <c r="C20" s="201"/>
      <c r="D20" s="201"/>
      <c r="E20" s="201"/>
      <c r="F20" s="201"/>
      <c r="G20" s="201"/>
      <c r="H20" s="202"/>
    </row>
    <row r="21" spans="1:8" ht="18" x14ac:dyDescent="0.2">
      <c r="A21" s="3" t="s">
        <v>33</v>
      </c>
      <c r="B21" s="14">
        <v>42578</v>
      </c>
      <c r="C21" s="3" t="s">
        <v>1</v>
      </c>
      <c r="D21" s="38" t="s">
        <v>34</v>
      </c>
      <c r="E21" s="3" t="s">
        <v>2</v>
      </c>
      <c r="F21" s="5">
        <f>'Memória de Cálculo 2'!P60</f>
        <v>1224.48</v>
      </c>
      <c r="G21" s="37">
        <v>3.11</v>
      </c>
      <c r="H21" s="37">
        <f t="shared" ref="H21" si="2">ROUND(F21*G21,2)</f>
        <v>3808.13</v>
      </c>
    </row>
    <row r="22" spans="1:8" x14ac:dyDescent="0.2">
      <c r="A22" s="3" t="s">
        <v>35</v>
      </c>
      <c r="B22" s="14">
        <v>42515</v>
      </c>
      <c r="C22" s="3" t="s">
        <v>1</v>
      </c>
      <c r="D22" s="38" t="s">
        <v>36</v>
      </c>
      <c r="E22" s="3" t="s">
        <v>2</v>
      </c>
      <c r="F22" s="4">
        <f>'Memória de Cálculo 2'!P64</f>
        <v>207.89</v>
      </c>
      <c r="G22" s="37">
        <v>4.74</v>
      </c>
      <c r="H22" s="37">
        <f>TRUNC(F22*G22,2)</f>
        <v>985.39</v>
      </c>
    </row>
    <row r="23" spans="1:8" ht="27" x14ac:dyDescent="0.2">
      <c r="A23" s="3" t="s">
        <v>37</v>
      </c>
      <c r="B23" s="192">
        <v>60010</v>
      </c>
      <c r="C23" s="13" t="s">
        <v>1</v>
      </c>
      <c r="D23" s="133" t="s">
        <v>292</v>
      </c>
      <c r="E23" s="13" t="s">
        <v>38</v>
      </c>
      <c r="F23" s="12">
        <f>'Memória de Cálculo 2'!P69</f>
        <v>1626.5500000000002</v>
      </c>
      <c r="G23" s="193">
        <f>ROUND(1.038*0+1.384*5+1.73,2)</f>
        <v>8.65</v>
      </c>
      <c r="H23" s="37">
        <f>TRUNC(F23*G23,2)</f>
        <v>14069.65</v>
      </c>
    </row>
    <row r="24" spans="1:8" x14ac:dyDescent="0.2">
      <c r="A24" s="1"/>
      <c r="B24" s="1"/>
      <c r="C24" s="1"/>
      <c r="D24" s="132" t="s">
        <v>39</v>
      </c>
      <c r="E24" s="1"/>
      <c r="F24" s="1"/>
      <c r="G24" s="1"/>
      <c r="H24" s="8">
        <f>SUM(H21:H23)</f>
        <v>18863.169999999998</v>
      </c>
    </row>
    <row r="25" spans="1:8" x14ac:dyDescent="0.2">
      <c r="A25" s="1"/>
      <c r="B25" s="1"/>
      <c r="C25" s="1"/>
      <c r="D25" s="7"/>
      <c r="E25" s="1"/>
      <c r="F25" s="1"/>
      <c r="G25" s="1"/>
      <c r="H25" s="1"/>
    </row>
    <row r="26" spans="1:8" x14ac:dyDescent="0.2">
      <c r="A26" s="200" t="s">
        <v>40</v>
      </c>
      <c r="B26" s="201"/>
      <c r="C26" s="201"/>
      <c r="D26" s="201"/>
      <c r="E26" s="201"/>
      <c r="F26" s="201"/>
      <c r="G26" s="201"/>
      <c r="H26" s="202"/>
    </row>
    <row r="27" spans="1:8" ht="18" x14ac:dyDescent="0.2">
      <c r="A27" s="3" t="s">
        <v>41</v>
      </c>
      <c r="B27" s="14">
        <v>42960</v>
      </c>
      <c r="C27" s="3" t="s">
        <v>1</v>
      </c>
      <c r="D27" s="38" t="s">
        <v>42</v>
      </c>
      <c r="E27" s="3" t="s">
        <v>2</v>
      </c>
      <c r="F27" s="5">
        <f>'Memória de Cálculo 2'!P83</f>
        <v>1117.94</v>
      </c>
      <c r="G27" s="37">
        <v>11.16</v>
      </c>
      <c r="H27" s="37">
        <f t="shared" ref="H27:H42" si="3">ROUND(F27*G27,2)</f>
        <v>12476.21</v>
      </c>
    </row>
    <row r="28" spans="1:8" ht="18" x14ac:dyDescent="0.2">
      <c r="A28" s="3" t="s">
        <v>43</v>
      </c>
      <c r="B28" s="14">
        <v>42963</v>
      </c>
      <c r="C28" s="3" t="s">
        <v>1</v>
      </c>
      <c r="D28" s="38" t="s">
        <v>44</v>
      </c>
      <c r="E28" s="3" t="s">
        <v>2</v>
      </c>
      <c r="F28" s="5">
        <f>'Memória de Cálculo 2'!P93</f>
        <v>161.75</v>
      </c>
      <c r="G28" s="37">
        <v>12.13</v>
      </c>
      <c r="H28" s="37">
        <f>TRUNC(F28*G28,2)</f>
        <v>1962.02</v>
      </c>
    </row>
    <row r="29" spans="1:8" x14ac:dyDescent="0.2">
      <c r="A29" s="3" t="s">
        <v>45</v>
      </c>
      <c r="B29" s="14">
        <v>43056</v>
      </c>
      <c r="C29" s="3" t="s">
        <v>1</v>
      </c>
      <c r="D29" s="38" t="s">
        <v>46</v>
      </c>
      <c r="E29" s="3" t="s">
        <v>2</v>
      </c>
      <c r="F29" s="5">
        <f>'Memória de Cálculo 2'!P100</f>
        <v>395.62</v>
      </c>
      <c r="G29" s="37">
        <v>66.39</v>
      </c>
      <c r="H29" s="37">
        <f t="shared" si="3"/>
        <v>26265.21</v>
      </c>
    </row>
    <row r="30" spans="1:8" ht="18" x14ac:dyDescent="0.2">
      <c r="A30" s="3" t="s">
        <v>47</v>
      </c>
      <c r="B30" s="14">
        <v>43059</v>
      </c>
      <c r="C30" s="3" t="s">
        <v>1</v>
      </c>
      <c r="D30" s="38" t="s">
        <v>48</v>
      </c>
      <c r="E30" s="3" t="s">
        <v>2</v>
      </c>
      <c r="F30" s="5">
        <f>'Memória de Cálculo 2'!P107</f>
        <v>722.32</v>
      </c>
      <c r="G30" s="37">
        <v>35.51</v>
      </c>
      <c r="H30" s="37">
        <f t="shared" si="3"/>
        <v>25649.58</v>
      </c>
    </row>
    <row r="31" spans="1:8" ht="27" x14ac:dyDescent="0.2">
      <c r="A31" s="3" t="s">
        <v>49</v>
      </c>
      <c r="B31" s="14">
        <v>42756</v>
      </c>
      <c r="C31" s="3" t="s">
        <v>1</v>
      </c>
      <c r="D31" s="38" t="s">
        <v>51</v>
      </c>
      <c r="E31" s="3" t="s">
        <v>18</v>
      </c>
      <c r="F31" s="4">
        <f>'Memória de Cálculo 2'!P138</f>
        <v>89</v>
      </c>
      <c r="G31" s="37">
        <v>108.48</v>
      </c>
      <c r="H31" s="37">
        <f t="shared" si="3"/>
        <v>9654.7199999999993</v>
      </c>
    </row>
    <row r="32" spans="1:8" ht="27" x14ac:dyDescent="0.2">
      <c r="A32" s="3" t="s">
        <v>50</v>
      </c>
      <c r="B32" s="14">
        <v>42757</v>
      </c>
      <c r="C32" s="3" t="s">
        <v>1</v>
      </c>
      <c r="D32" s="38" t="s">
        <v>53</v>
      </c>
      <c r="E32" s="3" t="s">
        <v>18</v>
      </c>
      <c r="F32" s="4">
        <f>'Memória de Cálculo 2'!P147</f>
        <v>218</v>
      </c>
      <c r="G32" s="37">
        <v>150.37</v>
      </c>
      <c r="H32" s="37">
        <f t="shared" si="3"/>
        <v>32780.660000000003</v>
      </c>
    </row>
    <row r="33" spans="1:8" ht="27" x14ac:dyDescent="0.2">
      <c r="A33" s="3" t="s">
        <v>52</v>
      </c>
      <c r="B33" s="14">
        <v>42779</v>
      </c>
      <c r="C33" s="3" t="s">
        <v>1</v>
      </c>
      <c r="D33" s="38" t="s">
        <v>55</v>
      </c>
      <c r="E33" s="3" t="s">
        <v>18</v>
      </c>
      <c r="F33" s="4">
        <f>'Memória de Cálculo 2'!P151</f>
        <v>40</v>
      </c>
      <c r="G33" s="37">
        <v>153.84</v>
      </c>
      <c r="H33" s="37">
        <f t="shared" si="3"/>
        <v>6153.6</v>
      </c>
    </row>
    <row r="34" spans="1:8" ht="27" x14ac:dyDescent="0.2">
      <c r="A34" s="3" t="s">
        <v>54</v>
      </c>
      <c r="B34" s="14">
        <v>42783</v>
      </c>
      <c r="C34" s="3" t="s">
        <v>1</v>
      </c>
      <c r="D34" s="38" t="s">
        <v>57</v>
      </c>
      <c r="E34" s="3" t="s">
        <v>18</v>
      </c>
      <c r="F34" s="4">
        <f>'Memória de Cálculo 2'!P156</f>
        <v>64</v>
      </c>
      <c r="G34" s="37">
        <v>375.61</v>
      </c>
      <c r="H34" s="37">
        <f t="shared" si="3"/>
        <v>24039.040000000001</v>
      </c>
    </row>
    <row r="35" spans="1:8" ht="27" x14ac:dyDescent="0.2">
      <c r="A35" s="3" t="s">
        <v>56</v>
      </c>
      <c r="B35" s="14">
        <v>40455</v>
      </c>
      <c r="C35" s="3" t="s">
        <v>1</v>
      </c>
      <c r="D35" s="38" t="s">
        <v>59</v>
      </c>
      <c r="E35" s="3" t="s">
        <v>18</v>
      </c>
      <c r="F35" s="4">
        <f>'Memória de Cálculo 2'!P166</f>
        <v>216</v>
      </c>
      <c r="G35" s="37">
        <v>428.06</v>
      </c>
      <c r="H35" s="37">
        <f t="shared" si="3"/>
        <v>92460.96</v>
      </c>
    </row>
    <row r="36" spans="1:8" ht="18" x14ac:dyDescent="0.2">
      <c r="A36" s="3" t="s">
        <v>58</v>
      </c>
      <c r="B36" s="14">
        <v>43046</v>
      </c>
      <c r="C36" s="3" t="s">
        <v>1</v>
      </c>
      <c r="D36" s="38" t="s">
        <v>64</v>
      </c>
      <c r="E36" s="3" t="s">
        <v>15</v>
      </c>
      <c r="F36" s="4">
        <f>'Memória de Cálculo 2'!P175</f>
        <v>6</v>
      </c>
      <c r="G36" s="37">
        <v>1180.92</v>
      </c>
      <c r="H36" s="37">
        <f t="shared" si="3"/>
        <v>7085.52</v>
      </c>
    </row>
    <row r="37" spans="1:8" ht="18" x14ac:dyDescent="0.2">
      <c r="A37" s="3" t="s">
        <v>60</v>
      </c>
      <c r="B37" s="14">
        <v>43047</v>
      </c>
      <c r="C37" s="3" t="s">
        <v>1</v>
      </c>
      <c r="D37" s="38" t="s">
        <v>66</v>
      </c>
      <c r="E37" s="3" t="s">
        <v>15</v>
      </c>
      <c r="F37" s="4">
        <f>'Memória de Cálculo 2'!P179</f>
        <v>1</v>
      </c>
      <c r="G37" s="37">
        <v>1569.11</v>
      </c>
      <c r="H37" s="37">
        <f t="shared" si="3"/>
        <v>1569.11</v>
      </c>
    </row>
    <row r="38" spans="1:8" ht="18" x14ac:dyDescent="0.2">
      <c r="A38" s="3" t="s">
        <v>61</v>
      </c>
      <c r="B38" s="14">
        <v>43048</v>
      </c>
      <c r="C38" s="3" t="s">
        <v>1</v>
      </c>
      <c r="D38" s="38" t="s">
        <v>68</v>
      </c>
      <c r="E38" s="3" t="s">
        <v>15</v>
      </c>
      <c r="F38" s="4">
        <f>'Memória de Cálculo 2'!P184</f>
        <v>2</v>
      </c>
      <c r="G38" s="37">
        <v>1946.78</v>
      </c>
      <c r="H38" s="37">
        <f t="shared" si="3"/>
        <v>3893.56</v>
      </c>
    </row>
    <row r="39" spans="1:8" ht="18" x14ac:dyDescent="0.2">
      <c r="A39" s="3" t="s">
        <v>62</v>
      </c>
      <c r="B39" s="14">
        <v>41170</v>
      </c>
      <c r="C39" s="3" t="s">
        <v>1</v>
      </c>
      <c r="D39" s="38" t="s">
        <v>69</v>
      </c>
      <c r="E39" s="3" t="s">
        <v>15</v>
      </c>
      <c r="F39" s="4">
        <f>'Memória de Cálculo 2'!P194</f>
        <v>7</v>
      </c>
      <c r="G39" s="37">
        <v>3250.48</v>
      </c>
      <c r="H39" s="37">
        <f t="shared" si="3"/>
        <v>22753.360000000001</v>
      </c>
    </row>
    <row r="40" spans="1:8" ht="18" x14ac:dyDescent="0.2">
      <c r="A40" s="3" t="s">
        <v>63</v>
      </c>
      <c r="B40" s="14">
        <v>40529</v>
      </c>
      <c r="C40" s="3" t="s">
        <v>1</v>
      </c>
      <c r="D40" s="38" t="s">
        <v>70</v>
      </c>
      <c r="E40" s="3" t="s">
        <v>15</v>
      </c>
      <c r="F40" s="4">
        <f>'Memória de Cálculo 2'!P197</f>
        <v>1</v>
      </c>
      <c r="G40" s="37">
        <v>351.97</v>
      </c>
      <c r="H40" s="37">
        <f t="shared" si="3"/>
        <v>351.97</v>
      </c>
    </row>
    <row r="41" spans="1:8" ht="18" x14ac:dyDescent="0.2">
      <c r="A41" s="3" t="s">
        <v>65</v>
      </c>
      <c r="B41" s="14">
        <v>41241</v>
      </c>
      <c r="C41" s="3" t="s">
        <v>1</v>
      </c>
      <c r="D41" s="38" t="s">
        <v>71</v>
      </c>
      <c r="E41" s="3" t="s">
        <v>15</v>
      </c>
      <c r="F41" s="4">
        <f>'Memória de Cálculo 2'!P218</f>
        <v>28</v>
      </c>
      <c r="G41" s="37">
        <v>1203.95</v>
      </c>
      <c r="H41" s="37">
        <f t="shared" si="3"/>
        <v>33710.6</v>
      </c>
    </row>
    <row r="42" spans="1:8" ht="18" x14ac:dyDescent="0.2">
      <c r="A42" s="3" t="s">
        <v>67</v>
      </c>
      <c r="B42" s="13" t="s">
        <v>72</v>
      </c>
      <c r="C42" s="13" t="s">
        <v>73</v>
      </c>
      <c r="D42" s="133" t="s">
        <v>74</v>
      </c>
      <c r="E42" s="13" t="s">
        <v>18</v>
      </c>
      <c r="F42" s="11">
        <f>'Memória de Cálculo 2'!P226</f>
        <v>30</v>
      </c>
      <c r="G42" s="193">
        <f>'Composição de custos'!I30</f>
        <v>1033.42</v>
      </c>
      <c r="H42" s="193">
        <f t="shared" si="3"/>
        <v>31002.6</v>
      </c>
    </row>
    <row r="43" spans="1:8" x14ac:dyDescent="0.2">
      <c r="A43" s="1"/>
      <c r="B43" s="1"/>
      <c r="C43" s="1"/>
      <c r="D43" s="132" t="s">
        <v>75</v>
      </c>
      <c r="E43" s="1"/>
      <c r="F43" s="1"/>
      <c r="G43" s="1"/>
      <c r="H43" s="8">
        <f>SUM(H27:H42)</f>
        <v>331808.71999999991</v>
      </c>
    </row>
    <row r="44" spans="1:8" x14ac:dyDescent="0.2">
      <c r="A44" s="1"/>
      <c r="B44" s="1"/>
      <c r="C44" s="1"/>
      <c r="D44" s="7"/>
      <c r="E44" s="1"/>
      <c r="F44" s="1"/>
      <c r="G44" s="1"/>
      <c r="H44" s="1"/>
    </row>
    <row r="45" spans="1:8" x14ac:dyDescent="0.2">
      <c r="A45" s="200" t="s">
        <v>76</v>
      </c>
      <c r="B45" s="201"/>
      <c r="C45" s="201"/>
      <c r="D45" s="201"/>
      <c r="E45" s="201"/>
      <c r="F45" s="201"/>
      <c r="G45" s="201"/>
      <c r="H45" s="202"/>
    </row>
    <row r="46" spans="1:8" ht="18" x14ac:dyDescent="0.2">
      <c r="A46" s="3" t="s">
        <v>77</v>
      </c>
      <c r="B46" s="14">
        <v>42478</v>
      </c>
      <c r="C46" s="3" t="s">
        <v>1</v>
      </c>
      <c r="D46" s="38" t="s">
        <v>80</v>
      </c>
      <c r="E46" s="3" t="s">
        <v>12</v>
      </c>
      <c r="F46" s="5">
        <f>'Memória de Cálculo 2'!P234</f>
        <v>4152</v>
      </c>
      <c r="G46" s="37">
        <v>2.94</v>
      </c>
      <c r="H46" s="37">
        <f t="shared" ref="H46:H50" si="4">ROUND(F46*G46,2)</f>
        <v>12206.88</v>
      </c>
    </row>
    <row r="47" spans="1:8" ht="18" x14ac:dyDescent="0.2">
      <c r="A47" s="3" t="s">
        <v>78</v>
      </c>
      <c r="B47" s="14">
        <v>40757</v>
      </c>
      <c r="C47" s="3" t="s">
        <v>1</v>
      </c>
      <c r="D47" s="38" t="s">
        <v>82</v>
      </c>
      <c r="E47" s="3" t="s">
        <v>2</v>
      </c>
      <c r="F47" s="5">
        <f>'Memória de Cálculo 2'!P241</f>
        <v>415.2</v>
      </c>
      <c r="G47" s="37">
        <v>15.08</v>
      </c>
      <c r="H47" s="37">
        <f>TRUNC(F47*G47,2)</f>
        <v>6261.21</v>
      </c>
    </row>
    <row r="48" spans="1:8" ht="18" x14ac:dyDescent="0.2">
      <c r="A48" s="3" t="s">
        <v>79</v>
      </c>
      <c r="B48" s="15">
        <v>40221</v>
      </c>
      <c r="C48" s="13" t="s">
        <v>1</v>
      </c>
      <c r="D48" s="133" t="s">
        <v>226</v>
      </c>
      <c r="E48" s="13" t="s">
        <v>2</v>
      </c>
      <c r="F48" s="10">
        <f>'Memória de Cálculo 2'!P245</f>
        <v>539.76</v>
      </c>
      <c r="G48" s="37">
        <v>6.5</v>
      </c>
      <c r="H48" s="37">
        <f>ROUND(F48*G48,2)</f>
        <v>3508.44</v>
      </c>
    </row>
    <row r="49" spans="1:8" ht="27" x14ac:dyDescent="0.2">
      <c r="A49" s="3" t="s">
        <v>81</v>
      </c>
      <c r="B49" s="192">
        <v>60010</v>
      </c>
      <c r="C49" s="13" t="s">
        <v>1</v>
      </c>
      <c r="D49" s="133" t="s">
        <v>293</v>
      </c>
      <c r="E49" s="13" t="s">
        <v>38</v>
      </c>
      <c r="F49" s="12">
        <f>'Memória de Cálculo 2'!P249</f>
        <v>863.62</v>
      </c>
      <c r="G49" s="193">
        <f>ROUND(1.038*2+1.384*0.6+1.73,2)</f>
        <v>4.6399999999999997</v>
      </c>
      <c r="H49" s="37">
        <f>TRUNC(F49*G49,2)</f>
        <v>4007.19</v>
      </c>
    </row>
    <row r="50" spans="1:8" ht="36" x14ac:dyDescent="0.2">
      <c r="A50" s="3" t="s">
        <v>0</v>
      </c>
      <c r="B50" s="14">
        <v>42499</v>
      </c>
      <c r="C50" s="3" t="s">
        <v>1</v>
      </c>
      <c r="D50" s="38" t="s">
        <v>84</v>
      </c>
      <c r="E50" s="3" t="s">
        <v>12</v>
      </c>
      <c r="F50" s="5">
        <f>'Memória de Cálculo 2'!P256</f>
        <v>4152</v>
      </c>
      <c r="G50" s="37">
        <v>77.63</v>
      </c>
      <c r="H50" s="37">
        <f t="shared" si="4"/>
        <v>322319.76</v>
      </c>
    </row>
    <row r="51" spans="1:8" ht="27" x14ac:dyDescent="0.2">
      <c r="A51" s="3" t="s">
        <v>83</v>
      </c>
      <c r="B51" s="14">
        <v>43018</v>
      </c>
      <c r="C51" s="3" t="s">
        <v>1</v>
      </c>
      <c r="D51" s="38" t="s">
        <v>85</v>
      </c>
      <c r="E51" s="3" t="s">
        <v>18</v>
      </c>
      <c r="F51" s="5">
        <f>'Memória de Cálculo 2'!P334</f>
        <v>1326.3800000000006</v>
      </c>
      <c r="G51" s="37">
        <v>49.97</v>
      </c>
      <c r="H51" s="37">
        <f>TRUNC(F51*G51,2)</f>
        <v>66279.199999999997</v>
      </c>
    </row>
    <row r="52" spans="1:8" x14ac:dyDescent="0.2">
      <c r="A52" s="1"/>
      <c r="B52" s="1"/>
      <c r="C52" s="1"/>
      <c r="D52" s="132" t="s">
        <v>86</v>
      </c>
      <c r="E52" s="1"/>
      <c r="F52" s="1"/>
      <c r="G52" s="1"/>
      <c r="H52" s="16">
        <f>SUM(H46:H51)</f>
        <v>414582.68</v>
      </c>
    </row>
    <row r="53" spans="1:8" x14ac:dyDescent="0.2">
      <c r="A53" s="1"/>
      <c r="B53" s="1"/>
      <c r="C53" s="1"/>
      <c r="D53" s="7"/>
      <c r="E53" s="1"/>
      <c r="F53" s="1"/>
      <c r="G53" s="1"/>
      <c r="H53" s="1"/>
    </row>
    <row r="54" spans="1:8" x14ac:dyDescent="0.2">
      <c r="A54" s="200" t="s">
        <v>245</v>
      </c>
      <c r="B54" s="201"/>
      <c r="C54" s="201"/>
      <c r="D54" s="201"/>
      <c r="E54" s="201"/>
      <c r="F54" s="201"/>
      <c r="G54" s="201"/>
      <c r="H54" s="202"/>
    </row>
    <row r="55" spans="1:8" ht="18" x14ac:dyDescent="0.2">
      <c r="A55" s="3" t="s">
        <v>246</v>
      </c>
      <c r="B55" s="14">
        <v>43059</v>
      </c>
      <c r="C55" s="3" t="s">
        <v>1</v>
      </c>
      <c r="D55" s="38" t="s">
        <v>48</v>
      </c>
      <c r="E55" s="3" t="s">
        <v>2</v>
      </c>
      <c r="F55" s="4">
        <f>'Memória de Cálculo 2'!P339</f>
        <v>155.44</v>
      </c>
      <c r="G55" s="37">
        <v>35.51</v>
      </c>
      <c r="H55" s="37">
        <f t="shared" ref="H55:H58" si="5">ROUND(F55*G55,2)</f>
        <v>5519.67</v>
      </c>
    </row>
    <row r="56" spans="1:8" ht="27" x14ac:dyDescent="0.2">
      <c r="A56" s="3" t="s">
        <v>87</v>
      </c>
      <c r="B56" s="192">
        <v>60010</v>
      </c>
      <c r="C56" s="13" t="s">
        <v>1</v>
      </c>
      <c r="D56" s="133" t="s">
        <v>293</v>
      </c>
      <c r="E56" s="13" t="s">
        <v>38</v>
      </c>
      <c r="F56" s="11">
        <f>'Memória de Cálculo 2'!P343</f>
        <v>248.7</v>
      </c>
      <c r="G56" s="193">
        <f>ROUND(1.038*2+1.384*0.6+1.73,2)</f>
        <v>4.6399999999999997</v>
      </c>
      <c r="H56" s="37">
        <f>TRUNC(F56*G56,2)</f>
        <v>1153.96</v>
      </c>
    </row>
    <row r="57" spans="1:8" x14ac:dyDescent="0.2">
      <c r="A57" s="3" t="s">
        <v>247</v>
      </c>
      <c r="B57" s="14">
        <v>40373</v>
      </c>
      <c r="C57" s="3" t="s">
        <v>1</v>
      </c>
      <c r="D57" s="38" t="s">
        <v>248</v>
      </c>
      <c r="E57" s="3" t="s">
        <v>2</v>
      </c>
      <c r="F57" s="4">
        <f>'Memória de Cálculo 2'!P347</f>
        <v>2.59</v>
      </c>
      <c r="G57" s="37">
        <v>201.66</v>
      </c>
      <c r="H57" s="37">
        <f>TRUNC(F57*G57,2)</f>
        <v>522.29</v>
      </c>
    </row>
    <row r="58" spans="1:8" ht="27" x14ac:dyDescent="0.2">
      <c r="A58" s="3" t="s">
        <v>88</v>
      </c>
      <c r="B58" s="192">
        <v>60010</v>
      </c>
      <c r="C58" s="13" t="s">
        <v>1</v>
      </c>
      <c r="D58" s="133" t="s">
        <v>292</v>
      </c>
      <c r="E58" s="13" t="s">
        <v>38</v>
      </c>
      <c r="F58" s="11">
        <f>'Memória de Cálculo 2'!P351</f>
        <v>6.22</v>
      </c>
      <c r="G58" s="193">
        <f>ROUND(1.038*0+1.384*5+1.73,2)</f>
        <v>8.65</v>
      </c>
      <c r="H58" s="193">
        <f t="shared" si="5"/>
        <v>53.8</v>
      </c>
    </row>
    <row r="59" spans="1:8" ht="27" x14ac:dyDescent="0.2">
      <c r="A59" s="3" t="s">
        <v>249</v>
      </c>
      <c r="B59" s="14">
        <v>41240</v>
      </c>
      <c r="C59" s="3" t="s">
        <v>1</v>
      </c>
      <c r="D59" s="38" t="s">
        <v>250</v>
      </c>
      <c r="E59" s="3" t="s">
        <v>12</v>
      </c>
      <c r="F59" s="5">
        <v>1942.97</v>
      </c>
      <c r="G59" s="37">
        <v>71.760000000000005</v>
      </c>
      <c r="H59" s="37">
        <f>TRUNC(F59*G59,2)</f>
        <v>139427.51999999999</v>
      </c>
    </row>
    <row r="60" spans="1:8" x14ac:dyDescent="0.2">
      <c r="A60" s="1"/>
      <c r="B60" s="1"/>
      <c r="C60" s="1"/>
      <c r="D60" s="132" t="s">
        <v>251</v>
      </c>
      <c r="E60" s="1"/>
      <c r="F60" s="1"/>
      <c r="G60" s="1"/>
      <c r="H60" s="8">
        <f>SUM(H55:H59)</f>
        <v>146677.24</v>
      </c>
    </row>
    <row r="61" spans="1:8" x14ac:dyDescent="0.2">
      <c r="A61" s="186"/>
      <c r="B61" s="187"/>
      <c r="C61" s="187"/>
      <c r="D61" s="188"/>
      <c r="E61" s="187"/>
      <c r="F61" s="187"/>
      <c r="G61" s="187"/>
      <c r="H61" s="189"/>
    </row>
    <row r="62" spans="1:8" x14ac:dyDescent="0.2">
      <c r="A62" s="200" t="s">
        <v>89</v>
      </c>
      <c r="B62" s="201"/>
      <c r="C62" s="201"/>
      <c r="D62" s="201"/>
      <c r="E62" s="201"/>
      <c r="F62" s="201"/>
      <c r="G62" s="201"/>
      <c r="H62" s="202"/>
    </row>
    <row r="63" spans="1:8" x14ac:dyDescent="0.2">
      <c r="A63" s="3" t="s">
        <v>90</v>
      </c>
      <c r="B63" s="14">
        <v>40937</v>
      </c>
      <c r="C63" s="3" t="s">
        <v>1</v>
      </c>
      <c r="D63" s="38" t="s">
        <v>91</v>
      </c>
      <c r="E63" s="3" t="s">
        <v>12</v>
      </c>
      <c r="F63" s="4">
        <f>'Memória de Cálculo 2'!P454</f>
        <v>6.8999999999999977</v>
      </c>
      <c r="G63" s="37">
        <v>365.1</v>
      </c>
      <c r="H63" s="37">
        <f t="shared" ref="H63:H65" si="6">ROUND(F63*G63,2)</f>
        <v>2519.19</v>
      </c>
    </row>
    <row r="64" spans="1:8" ht="18" x14ac:dyDescent="0.2">
      <c r="A64" s="3" t="s">
        <v>92</v>
      </c>
      <c r="B64" s="14">
        <v>42524</v>
      </c>
      <c r="C64" s="3" t="s">
        <v>1</v>
      </c>
      <c r="D64" s="38" t="s">
        <v>93</v>
      </c>
      <c r="E64" s="3" t="s">
        <v>12</v>
      </c>
      <c r="F64" s="4">
        <f>'Memória de Cálculo 2'!P459</f>
        <v>102.6</v>
      </c>
      <c r="G64" s="37">
        <v>71.36</v>
      </c>
      <c r="H64" s="37">
        <f>TRUNC(F64*G64,2)</f>
        <v>7321.53</v>
      </c>
    </row>
    <row r="65" spans="1:8" x14ac:dyDescent="0.2">
      <c r="A65" s="3" t="s">
        <v>94</v>
      </c>
      <c r="B65" s="14">
        <v>41526</v>
      </c>
      <c r="C65" s="3" t="s">
        <v>1</v>
      </c>
      <c r="D65" s="38" t="s">
        <v>95</v>
      </c>
      <c r="E65" s="3" t="s">
        <v>12</v>
      </c>
      <c r="F65" s="4">
        <f>'Memória de Cálculo 2'!P463</f>
        <v>307.8</v>
      </c>
      <c r="G65" s="37">
        <v>9.0399999999999991</v>
      </c>
      <c r="H65" s="37">
        <f t="shared" si="6"/>
        <v>2782.51</v>
      </c>
    </row>
    <row r="66" spans="1:8" x14ac:dyDescent="0.2">
      <c r="A66" s="1"/>
      <c r="B66" s="1"/>
      <c r="C66" s="1"/>
      <c r="D66" s="132" t="s">
        <v>96</v>
      </c>
      <c r="E66" s="6"/>
      <c r="F66" s="7"/>
      <c r="G66" s="7"/>
      <c r="H66" s="8">
        <f>SUM(H63:H65)</f>
        <v>12623.23</v>
      </c>
    </row>
    <row r="67" spans="1:8" x14ac:dyDescent="0.2">
      <c r="A67" s="1"/>
      <c r="B67" s="1"/>
      <c r="C67" s="1"/>
      <c r="D67" s="7"/>
      <c r="E67" s="1"/>
      <c r="F67" s="1"/>
      <c r="G67" s="1"/>
      <c r="H67" s="1"/>
    </row>
    <row r="68" spans="1:8" x14ac:dyDescent="0.2">
      <c r="A68" s="206" t="s">
        <v>97</v>
      </c>
      <c r="B68" s="207"/>
      <c r="C68" s="207"/>
      <c r="D68" s="207"/>
      <c r="E68" s="207"/>
      <c r="F68" s="207"/>
      <c r="G68" s="208"/>
      <c r="H68" s="17">
        <f>H66+H52+H43+H24+H18+H60+H12</f>
        <v>1002088.9299999999</v>
      </c>
    </row>
    <row r="69" spans="1:8" x14ac:dyDescent="0.2">
      <c r="A69" s="203" t="s">
        <v>301</v>
      </c>
      <c r="B69" s="203"/>
      <c r="C69" s="203"/>
      <c r="D69" s="203"/>
      <c r="E69" s="203"/>
      <c r="F69" s="203"/>
      <c r="G69" s="203"/>
      <c r="H69" s="203"/>
    </row>
    <row r="70" spans="1:8" x14ac:dyDescent="0.2">
      <c r="D70" s="134"/>
    </row>
    <row r="72" spans="1:8" x14ac:dyDescent="0.2">
      <c r="D72" s="205"/>
      <c r="E72" s="205"/>
    </row>
    <row r="73" spans="1:8" ht="21.75" customHeight="1" x14ac:dyDescent="0.2">
      <c r="D73" s="204" t="s">
        <v>300</v>
      </c>
      <c r="E73" s="204"/>
    </row>
    <row r="74" spans="1:8" x14ac:dyDescent="0.2">
      <c r="D74" s="134"/>
    </row>
  </sheetData>
  <mergeCells count="20">
    <mergeCell ref="A5:H5"/>
    <mergeCell ref="A14:H14"/>
    <mergeCell ref="A1:H1"/>
    <mergeCell ref="A3:A4"/>
    <mergeCell ref="B3:B4"/>
    <mergeCell ref="C3:C4"/>
    <mergeCell ref="D3:D4"/>
    <mergeCell ref="E3:E4"/>
    <mergeCell ref="F3:F4"/>
    <mergeCell ref="G3:H3"/>
    <mergeCell ref="A2:H2"/>
    <mergeCell ref="A20:H20"/>
    <mergeCell ref="A26:H26"/>
    <mergeCell ref="A45:H45"/>
    <mergeCell ref="A69:H69"/>
    <mergeCell ref="D73:E73"/>
    <mergeCell ref="D72:E72"/>
    <mergeCell ref="A62:H62"/>
    <mergeCell ref="A68:G68"/>
    <mergeCell ref="A54:H5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7"/>
  <sheetViews>
    <sheetView view="pageBreakPreview" topLeftCell="B7" zoomScale="180" zoomScaleNormal="100" zoomScaleSheetLayoutView="180" workbookViewId="0">
      <selection activeCell="O19" sqref="O6:O19"/>
    </sheetView>
  </sheetViews>
  <sheetFormatPr defaultRowHeight="12.75" x14ac:dyDescent="0.2"/>
  <cols>
    <col min="1" max="1" width="5.33203125" customWidth="1"/>
    <col min="2" max="4" width="13.83203125" customWidth="1"/>
    <col min="5" max="7" width="5.83203125" customWidth="1"/>
    <col min="8" max="13" width="12.83203125" customWidth="1"/>
    <col min="14" max="14" width="21.33203125" customWidth="1"/>
    <col min="15" max="15" width="11.33203125" customWidth="1"/>
  </cols>
  <sheetData>
    <row r="1" spans="1:15" ht="45" customHeight="1" x14ac:dyDescent="0.2">
      <c r="A1" s="244" t="s">
        <v>299</v>
      </c>
      <c r="B1" s="245"/>
      <c r="C1" s="245"/>
      <c r="D1" s="245"/>
      <c r="E1" s="245"/>
      <c r="F1" s="245"/>
      <c r="G1" s="245"/>
      <c r="H1" s="245"/>
      <c r="I1" s="245"/>
      <c r="J1" s="245"/>
      <c r="K1" s="245"/>
      <c r="L1" s="245"/>
      <c r="M1" s="246"/>
    </row>
    <row r="2" spans="1:15" ht="17.25" customHeight="1" x14ac:dyDescent="0.2">
      <c r="A2" s="241" t="s">
        <v>173</v>
      </c>
      <c r="B2" s="242"/>
      <c r="C2" s="242"/>
      <c r="D2" s="242"/>
      <c r="E2" s="242"/>
      <c r="F2" s="242"/>
      <c r="G2" s="242"/>
      <c r="H2" s="242"/>
      <c r="I2" s="242"/>
      <c r="J2" s="242"/>
      <c r="K2" s="242"/>
      <c r="L2" s="242"/>
      <c r="M2" s="243"/>
    </row>
    <row r="3" spans="1:15" ht="12.75" customHeight="1" x14ac:dyDescent="0.2">
      <c r="A3" s="231" t="s">
        <v>3</v>
      </c>
      <c r="B3" s="233" t="s">
        <v>106</v>
      </c>
      <c r="C3" s="234"/>
      <c r="D3" s="233" t="s">
        <v>107</v>
      </c>
      <c r="E3" s="252" t="s">
        <v>105</v>
      </c>
      <c r="F3" s="253"/>
      <c r="G3" s="253"/>
      <c r="H3" s="253"/>
      <c r="I3" s="253"/>
      <c r="J3" s="253"/>
      <c r="K3" s="253"/>
      <c r="L3" s="253"/>
      <c r="M3" s="254"/>
    </row>
    <row r="4" spans="1:15" x14ac:dyDescent="0.2">
      <c r="A4" s="232"/>
      <c r="B4" s="235"/>
      <c r="C4" s="236"/>
      <c r="D4" s="235"/>
      <c r="E4" s="22">
        <v>1</v>
      </c>
      <c r="F4" s="22">
        <v>2</v>
      </c>
      <c r="G4" s="22">
        <v>3</v>
      </c>
      <c r="H4" s="22">
        <v>4</v>
      </c>
      <c r="I4" s="22">
        <v>5</v>
      </c>
      <c r="J4" s="22">
        <v>6</v>
      </c>
      <c r="K4" s="22">
        <v>7</v>
      </c>
      <c r="L4" s="22">
        <v>8</v>
      </c>
      <c r="M4" s="22">
        <v>9</v>
      </c>
    </row>
    <row r="5" spans="1:15" x14ac:dyDescent="0.2">
      <c r="A5" s="226">
        <v>1</v>
      </c>
      <c r="B5" s="224" t="s">
        <v>108</v>
      </c>
      <c r="C5" s="18" t="s">
        <v>101</v>
      </c>
      <c r="D5" s="249">
        <f>PLANILHA!H12</f>
        <v>40927.269999999997</v>
      </c>
      <c r="E5" s="237" t="s">
        <v>104</v>
      </c>
      <c r="F5" s="237"/>
      <c r="G5" s="237"/>
      <c r="H5" s="195">
        <v>1</v>
      </c>
      <c r="I5" s="19"/>
      <c r="J5" s="19"/>
      <c r="K5" s="19"/>
      <c r="L5" s="19"/>
      <c r="M5" s="19"/>
      <c r="N5" s="197">
        <f>SUM(H5:M5)</f>
        <v>1</v>
      </c>
    </row>
    <row r="6" spans="1:15" x14ac:dyDescent="0.2">
      <c r="A6" s="227"/>
      <c r="B6" s="225"/>
      <c r="C6" s="18" t="s">
        <v>102</v>
      </c>
      <c r="D6" s="251"/>
      <c r="E6" s="237"/>
      <c r="F6" s="237"/>
      <c r="G6" s="237"/>
      <c r="H6" s="185">
        <f>ROUND(H5*D5,2)</f>
        <v>40927.269999999997</v>
      </c>
      <c r="I6" s="20"/>
      <c r="J6" s="20"/>
      <c r="K6" s="20"/>
      <c r="L6" s="20"/>
      <c r="M6" s="20"/>
      <c r="N6" s="197">
        <f t="shared" ref="N6:N18" si="0">SUM(H6:M6)</f>
        <v>40927.269999999997</v>
      </c>
      <c r="O6" s="199"/>
    </row>
    <row r="7" spans="1:15" x14ac:dyDescent="0.2">
      <c r="A7" s="226">
        <v>2</v>
      </c>
      <c r="B7" s="224" t="s">
        <v>109</v>
      </c>
      <c r="C7" s="18" t="s">
        <v>101</v>
      </c>
      <c r="D7" s="249">
        <f>PLANILHA!H18</f>
        <v>36606.620000000003</v>
      </c>
      <c r="E7" s="237" t="s">
        <v>104</v>
      </c>
      <c r="F7" s="237"/>
      <c r="G7" s="237"/>
      <c r="H7" s="196">
        <v>0.16750000000000001</v>
      </c>
      <c r="I7" s="196">
        <v>0.16650000000000001</v>
      </c>
      <c r="J7" s="196">
        <v>0.16650000000000001</v>
      </c>
      <c r="K7" s="196">
        <v>0.16650000000000001</v>
      </c>
      <c r="L7" s="196">
        <v>0.16650000000000001</v>
      </c>
      <c r="M7" s="196">
        <v>0.16650000000000001</v>
      </c>
      <c r="N7" s="197">
        <f t="shared" si="0"/>
        <v>1</v>
      </c>
      <c r="O7" s="199"/>
    </row>
    <row r="8" spans="1:15" x14ac:dyDescent="0.2">
      <c r="A8" s="227"/>
      <c r="B8" s="225"/>
      <c r="C8" s="18" t="s">
        <v>102</v>
      </c>
      <c r="D8" s="251"/>
      <c r="E8" s="237"/>
      <c r="F8" s="237"/>
      <c r="G8" s="237"/>
      <c r="H8" s="185">
        <f>ROUND(H7*D7,2)+0.01</f>
        <v>6131.62</v>
      </c>
      <c r="I8" s="185">
        <f>ROUND(I7*D7,2)</f>
        <v>6095</v>
      </c>
      <c r="J8" s="185">
        <f>ROUND(J7*D7,2)</f>
        <v>6095</v>
      </c>
      <c r="K8" s="185">
        <f>ROUND(K7*D7,2)</f>
        <v>6095</v>
      </c>
      <c r="L8" s="185">
        <f>ROUND(L7*D7,2)</f>
        <v>6095</v>
      </c>
      <c r="M8" s="185">
        <f>ROUND(M7*D7,2)</f>
        <v>6095</v>
      </c>
      <c r="N8" s="197">
        <f t="shared" si="0"/>
        <v>36606.619999999995</v>
      </c>
      <c r="O8" s="199"/>
    </row>
    <row r="9" spans="1:15" x14ac:dyDescent="0.2">
      <c r="A9" s="226">
        <v>3</v>
      </c>
      <c r="B9" s="224" t="s">
        <v>110</v>
      </c>
      <c r="C9" s="18" t="s">
        <v>101</v>
      </c>
      <c r="D9" s="249">
        <f>PLANILHA!H24</f>
        <v>18863.169999999998</v>
      </c>
      <c r="E9" s="237" t="s">
        <v>104</v>
      </c>
      <c r="F9" s="237"/>
      <c r="G9" s="237"/>
      <c r="H9" s="195">
        <v>1</v>
      </c>
      <c r="I9" s="21"/>
      <c r="J9" s="21"/>
      <c r="K9" s="19"/>
      <c r="L9" s="19"/>
      <c r="M9" s="19"/>
      <c r="N9" s="197">
        <f t="shared" si="0"/>
        <v>1</v>
      </c>
      <c r="O9" s="199"/>
    </row>
    <row r="10" spans="1:15" x14ac:dyDescent="0.2">
      <c r="A10" s="227"/>
      <c r="B10" s="225"/>
      <c r="C10" s="18" t="s">
        <v>102</v>
      </c>
      <c r="D10" s="251"/>
      <c r="E10" s="237"/>
      <c r="F10" s="237"/>
      <c r="G10" s="237"/>
      <c r="H10" s="185">
        <f>ROUND(H9*D9,2)</f>
        <v>18863.169999999998</v>
      </c>
      <c r="I10" s="185"/>
      <c r="J10" s="20"/>
      <c r="K10" s="19"/>
      <c r="L10" s="19"/>
      <c r="M10" s="19"/>
      <c r="N10" s="197">
        <f t="shared" si="0"/>
        <v>18863.169999999998</v>
      </c>
      <c r="O10" s="199"/>
    </row>
    <row r="11" spans="1:15" x14ac:dyDescent="0.2">
      <c r="A11" s="226">
        <v>4</v>
      </c>
      <c r="B11" s="224" t="s">
        <v>111</v>
      </c>
      <c r="C11" s="18" t="s">
        <v>101</v>
      </c>
      <c r="D11" s="249">
        <f>PLANILHA!H43</f>
        <v>331808.71999999991</v>
      </c>
      <c r="E11" s="237" t="s">
        <v>104</v>
      </c>
      <c r="F11" s="237"/>
      <c r="G11" s="237"/>
      <c r="H11" s="195"/>
      <c r="I11" s="198">
        <v>0.5</v>
      </c>
      <c r="J11" s="198">
        <v>0.5</v>
      </c>
      <c r="K11" s="21"/>
      <c r="L11" s="21"/>
      <c r="M11" s="21"/>
      <c r="N11" s="197">
        <f t="shared" si="0"/>
        <v>1</v>
      </c>
      <c r="O11" s="199"/>
    </row>
    <row r="12" spans="1:15" x14ac:dyDescent="0.2">
      <c r="A12" s="227"/>
      <c r="B12" s="225"/>
      <c r="C12" s="18" t="s">
        <v>102</v>
      </c>
      <c r="D12" s="251"/>
      <c r="E12" s="237"/>
      <c r="F12" s="237"/>
      <c r="G12" s="237"/>
      <c r="H12" s="185"/>
      <c r="I12" s="185">
        <f>ROUND(I11*D11,2)</f>
        <v>165904.35999999999</v>
      </c>
      <c r="J12" s="185">
        <f>ROUND(J11*D11,2)</f>
        <v>165904.35999999999</v>
      </c>
      <c r="K12" s="20"/>
      <c r="L12" s="20"/>
      <c r="M12" s="20"/>
      <c r="N12" s="197">
        <f t="shared" si="0"/>
        <v>331808.71999999997</v>
      </c>
      <c r="O12" s="199"/>
    </row>
    <row r="13" spans="1:15" x14ac:dyDescent="0.2">
      <c r="A13" s="226">
        <v>5</v>
      </c>
      <c r="B13" s="224" t="s">
        <v>112</v>
      </c>
      <c r="C13" s="18" t="s">
        <v>101</v>
      </c>
      <c r="D13" s="249">
        <f>PLANILHA!H52</f>
        <v>414582.68</v>
      </c>
      <c r="E13" s="237" t="s">
        <v>104</v>
      </c>
      <c r="F13" s="237"/>
      <c r="G13" s="237"/>
      <c r="H13" s="185"/>
      <c r="I13" s="19"/>
      <c r="J13" s="198"/>
      <c r="K13" s="198">
        <v>0.7</v>
      </c>
      <c r="L13" s="198">
        <v>0.3</v>
      </c>
      <c r="M13" s="19"/>
      <c r="N13" s="197">
        <f t="shared" si="0"/>
        <v>1</v>
      </c>
      <c r="O13" s="199"/>
    </row>
    <row r="14" spans="1:15" x14ac:dyDescent="0.2">
      <c r="A14" s="227"/>
      <c r="B14" s="225"/>
      <c r="C14" s="18" t="s">
        <v>102</v>
      </c>
      <c r="D14" s="251"/>
      <c r="E14" s="237"/>
      <c r="F14" s="237"/>
      <c r="G14" s="237"/>
      <c r="H14" s="185"/>
      <c r="I14" s="19"/>
      <c r="J14" s="185"/>
      <c r="K14" s="185">
        <f>ROUND(K13*D13,2)</f>
        <v>290207.88</v>
      </c>
      <c r="L14" s="185">
        <f>ROUND(L13*D13,2)</f>
        <v>124374.8</v>
      </c>
      <c r="M14" s="19"/>
      <c r="N14" s="197">
        <f t="shared" si="0"/>
        <v>414582.68</v>
      </c>
      <c r="O14" s="199"/>
    </row>
    <row r="15" spans="1:15" x14ac:dyDescent="0.2">
      <c r="A15" s="226">
        <v>6</v>
      </c>
      <c r="B15" s="224" t="s">
        <v>103</v>
      </c>
      <c r="C15" s="18" t="s">
        <v>101</v>
      </c>
      <c r="D15" s="249">
        <f>PLANILHA!H60</f>
        <v>146677.24</v>
      </c>
      <c r="E15" s="237" t="s">
        <v>104</v>
      </c>
      <c r="F15" s="237"/>
      <c r="G15" s="237"/>
      <c r="H15" s="185"/>
      <c r="I15" s="19"/>
      <c r="J15" s="19"/>
      <c r="K15" s="19"/>
      <c r="L15" s="198">
        <v>0.3</v>
      </c>
      <c r="M15" s="198">
        <v>0.7</v>
      </c>
      <c r="N15" s="197">
        <f t="shared" si="0"/>
        <v>1</v>
      </c>
      <c r="O15" s="199"/>
    </row>
    <row r="16" spans="1:15" x14ac:dyDescent="0.2">
      <c r="A16" s="227"/>
      <c r="B16" s="225"/>
      <c r="C16" s="18" t="s">
        <v>102</v>
      </c>
      <c r="D16" s="251"/>
      <c r="E16" s="237"/>
      <c r="F16" s="237"/>
      <c r="G16" s="237"/>
      <c r="H16" s="185"/>
      <c r="I16" s="19"/>
      <c r="J16" s="19"/>
      <c r="K16" s="19"/>
      <c r="L16" s="185">
        <f>ROUND(L15*D15,2)</f>
        <v>44003.17</v>
      </c>
      <c r="M16" s="185">
        <f>ROUND(M15*D15,2)</f>
        <v>102674.07</v>
      </c>
      <c r="N16" s="197">
        <f t="shared" si="0"/>
        <v>146677.24</v>
      </c>
      <c r="O16" s="199"/>
    </row>
    <row r="17" spans="1:15" x14ac:dyDescent="0.2">
      <c r="A17" s="226">
        <v>7</v>
      </c>
      <c r="B17" s="224" t="s">
        <v>113</v>
      </c>
      <c r="C17" s="18" t="s">
        <v>101</v>
      </c>
      <c r="D17" s="249">
        <f>PLANILHA!H66</f>
        <v>12623.23</v>
      </c>
      <c r="E17" s="237" t="s">
        <v>104</v>
      </c>
      <c r="F17" s="237"/>
      <c r="G17" s="237"/>
      <c r="H17" s="185"/>
      <c r="I17" s="19"/>
      <c r="J17" s="19"/>
      <c r="K17" s="19"/>
      <c r="L17" s="19"/>
      <c r="M17" s="198">
        <v>1</v>
      </c>
      <c r="N17" s="197">
        <f t="shared" si="0"/>
        <v>1</v>
      </c>
      <c r="O17" s="199"/>
    </row>
    <row r="18" spans="1:15" x14ac:dyDescent="0.2">
      <c r="A18" s="227"/>
      <c r="B18" s="225"/>
      <c r="C18" s="18" t="s">
        <v>102</v>
      </c>
      <c r="D18" s="250"/>
      <c r="E18" s="237"/>
      <c r="F18" s="237"/>
      <c r="G18" s="237"/>
      <c r="H18" s="185"/>
      <c r="I18" s="19"/>
      <c r="J18" s="19"/>
      <c r="K18" s="19"/>
      <c r="L18" s="19"/>
      <c r="M18" s="185">
        <f>ROUND(M17*D17,2)</f>
        <v>12623.23</v>
      </c>
      <c r="N18" s="197">
        <f t="shared" si="0"/>
        <v>12623.23</v>
      </c>
      <c r="O18" s="199"/>
    </row>
    <row r="19" spans="1:15" x14ac:dyDescent="0.2">
      <c r="A19" s="221" t="s">
        <v>114</v>
      </c>
      <c r="B19" s="222"/>
      <c r="C19" s="223"/>
      <c r="D19" s="220">
        <f>SUM(D5:D18)</f>
        <v>1002088.9299999999</v>
      </c>
      <c r="E19" s="25"/>
      <c r="F19" s="26"/>
      <c r="G19" s="27"/>
      <c r="H19" s="23">
        <f>H21/D19</f>
        <v>6.5784640490939267E-2</v>
      </c>
      <c r="I19" s="23">
        <f>I21/D19</f>
        <v>0.17164081435367218</v>
      </c>
      <c r="J19" s="23">
        <f>J21/D19</f>
        <v>0.17164081435367218</v>
      </c>
      <c r="K19" s="23">
        <f>K21/D19</f>
        <v>0.29568521428532296</v>
      </c>
      <c r="L19" s="23">
        <f>L21/D19</f>
        <v>0.17410926792694936</v>
      </c>
      <c r="M19" s="23">
        <f>M21/D19</f>
        <v>0.12113924858944407</v>
      </c>
    </row>
    <row r="20" spans="1:15" x14ac:dyDescent="0.2">
      <c r="A20" s="238" t="s">
        <v>115</v>
      </c>
      <c r="B20" s="239"/>
      <c r="C20" s="240"/>
      <c r="D20" s="220"/>
      <c r="E20" s="28"/>
      <c r="F20" s="29"/>
      <c r="G20" s="30"/>
      <c r="H20" s="24">
        <f>H19</f>
        <v>6.5784640490939267E-2</v>
      </c>
      <c r="I20" s="21">
        <f>I19+H20</f>
        <v>0.23742545484461144</v>
      </c>
      <c r="J20" s="21">
        <f t="shared" ref="J20:M20" si="1">J19+I20</f>
        <v>0.40906626919828359</v>
      </c>
      <c r="K20" s="21">
        <f t="shared" si="1"/>
        <v>0.70475148348360661</v>
      </c>
      <c r="L20" s="21">
        <f t="shared" si="1"/>
        <v>0.87886075141055597</v>
      </c>
      <c r="M20" s="21">
        <f t="shared" si="1"/>
        <v>1</v>
      </c>
    </row>
    <row r="21" spans="1:15" x14ac:dyDescent="0.2">
      <c r="A21" s="238" t="s">
        <v>116</v>
      </c>
      <c r="B21" s="239"/>
      <c r="C21" s="240"/>
      <c r="D21" s="220"/>
      <c r="E21" s="31"/>
      <c r="F21" s="32"/>
      <c r="G21" s="33"/>
      <c r="H21" s="20">
        <f>H6+H8+H10+H12+H14+H16+H18</f>
        <v>65922.06</v>
      </c>
      <c r="I21" s="20">
        <f>I8+I10+I12+I14+I16+I18</f>
        <v>171999.35999999999</v>
      </c>
      <c r="J21" s="20">
        <f>J10+J8+J12+J14+J16+J18</f>
        <v>171999.35999999999</v>
      </c>
      <c r="K21" s="20">
        <f>K10+K8+K12+K14+K16+K18</f>
        <v>296302.88</v>
      </c>
      <c r="L21" s="20">
        <f>L10+L8+L12+L14+L16+L18</f>
        <v>174472.97</v>
      </c>
      <c r="M21" s="20">
        <f>M10+M8+M12+M14+M16+M18</f>
        <v>121392.3</v>
      </c>
    </row>
    <row r="22" spans="1:15" x14ac:dyDescent="0.2">
      <c r="A22" s="228" t="s">
        <v>117</v>
      </c>
      <c r="B22" s="229"/>
      <c r="C22" s="230"/>
      <c r="D22" s="220"/>
      <c r="E22" s="34"/>
      <c r="F22" s="35"/>
      <c r="G22" s="36"/>
      <c r="H22" s="185">
        <f>H21</f>
        <v>65922.06</v>
      </c>
      <c r="I22" s="20">
        <f>H22+I21</f>
        <v>237921.41999999998</v>
      </c>
      <c r="J22" s="20">
        <f t="shared" ref="J22:K22" si="2">I22+J21</f>
        <v>409920.77999999997</v>
      </c>
      <c r="K22" s="20">
        <f t="shared" si="2"/>
        <v>706223.65999999992</v>
      </c>
      <c r="L22" s="20">
        <f>K22+L21</f>
        <v>880696.62999999989</v>
      </c>
      <c r="M22" s="20">
        <f>ROUND(L22+M21,2)</f>
        <v>1002088.93</v>
      </c>
    </row>
    <row r="27" spans="1:15" ht="21.75" customHeight="1" x14ac:dyDescent="0.2">
      <c r="J27" s="247" t="s">
        <v>227</v>
      </c>
      <c r="K27" s="248"/>
      <c r="L27" s="248"/>
      <c r="M27" s="248"/>
    </row>
  </sheetData>
  <mergeCells count="40">
    <mergeCell ref="A20:C20"/>
    <mergeCell ref="A21:C21"/>
    <mergeCell ref="A2:M2"/>
    <mergeCell ref="A1:M1"/>
    <mergeCell ref="J27:M27"/>
    <mergeCell ref="D17:D18"/>
    <mergeCell ref="D15:D16"/>
    <mergeCell ref="D13:D14"/>
    <mergeCell ref="D11:D12"/>
    <mergeCell ref="D9:D10"/>
    <mergeCell ref="D7:D8"/>
    <mergeCell ref="D5:D6"/>
    <mergeCell ref="E3:M3"/>
    <mergeCell ref="E5:G6"/>
    <mergeCell ref="E7:G8"/>
    <mergeCell ref="E9:G10"/>
    <mergeCell ref="A3:A4"/>
    <mergeCell ref="B3:C4"/>
    <mergeCell ref="E15:G16"/>
    <mergeCell ref="B11:B12"/>
    <mergeCell ref="E17:G18"/>
    <mergeCell ref="E11:G12"/>
    <mergeCell ref="E13:G14"/>
    <mergeCell ref="D3:D4"/>
    <mergeCell ref="D19:D22"/>
    <mergeCell ref="A19:C19"/>
    <mergeCell ref="B9:B10"/>
    <mergeCell ref="B7:B8"/>
    <mergeCell ref="B5:B6"/>
    <mergeCell ref="A11:A12"/>
    <mergeCell ref="A9:A10"/>
    <mergeCell ref="A7:A8"/>
    <mergeCell ref="A5:A6"/>
    <mergeCell ref="B15:B16"/>
    <mergeCell ref="A15:A16"/>
    <mergeCell ref="A13:A14"/>
    <mergeCell ref="B13:B14"/>
    <mergeCell ref="A22:C22"/>
    <mergeCell ref="A17:A18"/>
    <mergeCell ref="B17:B18"/>
  </mergeCells>
  <printOptions horizontalCentered="1"/>
  <pageMargins left="0.39370078740157483" right="0.39370078740157483" top="0.78740157480314965" bottom="0.78740157480314965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73"/>
  <sheetViews>
    <sheetView view="pageBreakPreview" zoomScale="110" zoomScaleNormal="80" zoomScaleSheetLayoutView="110" workbookViewId="0">
      <pane xSplit="16" ySplit="10" topLeftCell="Q254" activePane="bottomRight" state="frozen"/>
      <selection pane="topRight" activeCell="Q1" sqref="Q1"/>
      <selection pane="bottomLeft" activeCell="A11" sqref="A11"/>
      <selection pane="bottomRight" activeCell="K28" sqref="K28"/>
    </sheetView>
  </sheetViews>
  <sheetFormatPr defaultRowHeight="12.75" x14ac:dyDescent="0.2"/>
  <cols>
    <col min="1" max="1" width="10.1640625" style="171" customWidth="1"/>
    <col min="2" max="2" width="100" style="172" customWidth="1"/>
    <col min="3" max="3" width="7.83203125" style="173" customWidth="1"/>
    <col min="4" max="4" width="2" style="174" customWidth="1"/>
    <col min="5" max="5" width="7.83203125" style="175" customWidth="1"/>
    <col min="6" max="6" width="7.83203125" style="173" customWidth="1"/>
    <col min="7" max="7" width="2" style="174" customWidth="1"/>
    <col min="8" max="8" width="7.83203125" style="175" customWidth="1"/>
    <col min="9" max="9" width="12.5" style="174" customWidth="1"/>
    <col min="10" max="10" width="16.1640625" style="174" customWidth="1"/>
    <col min="11" max="12" width="14.1640625" style="174" customWidth="1"/>
    <col min="13" max="15" width="12.5" style="174" customWidth="1"/>
    <col min="16" max="16" width="13.5" style="174" customWidth="1"/>
    <col min="17" max="17" width="12.5" style="174" customWidth="1"/>
  </cols>
  <sheetData>
    <row r="1" spans="1:17" x14ac:dyDescent="0.2">
      <c r="A1" s="264" t="s">
        <v>118</v>
      </c>
      <c r="B1" s="265"/>
      <c r="C1" s="39"/>
      <c r="D1" s="40"/>
      <c r="E1" s="41"/>
      <c r="F1" s="39"/>
      <c r="G1" s="40"/>
      <c r="H1" s="41"/>
      <c r="I1" s="42"/>
      <c r="J1" s="42"/>
      <c r="K1" s="42"/>
      <c r="L1" s="43" t="s">
        <v>119</v>
      </c>
      <c r="M1" s="42"/>
      <c r="N1" s="42"/>
      <c r="O1" s="42"/>
      <c r="P1" s="44"/>
      <c r="Q1" s="44"/>
    </row>
    <row r="2" spans="1:17" x14ac:dyDescent="0.2">
      <c r="A2" s="266" t="s">
        <v>120</v>
      </c>
      <c r="B2" s="267"/>
      <c r="C2" s="45"/>
      <c r="D2" s="46"/>
      <c r="E2" s="47"/>
      <c r="F2" s="45"/>
      <c r="G2" s="46"/>
      <c r="H2" s="47"/>
      <c r="I2" s="48"/>
      <c r="J2" s="48"/>
      <c r="K2" s="48"/>
      <c r="L2" s="48"/>
      <c r="M2" s="48"/>
      <c r="N2" s="48"/>
      <c r="O2" s="48"/>
      <c r="P2" s="49"/>
      <c r="Q2" s="49"/>
    </row>
    <row r="3" spans="1:17" x14ac:dyDescent="0.2">
      <c r="A3" s="264" t="s">
        <v>121</v>
      </c>
      <c r="B3" s="265"/>
      <c r="C3" s="45"/>
      <c r="D3" s="46"/>
      <c r="E3" s="47"/>
      <c r="F3" s="45"/>
      <c r="G3" s="46"/>
      <c r="H3" s="47"/>
      <c r="I3" s="48"/>
      <c r="J3" s="48"/>
      <c r="K3" s="48"/>
      <c r="L3" s="48"/>
      <c r="M3" s="48"/>
      <c r="N3" s="48"/>
      <c r="O3" s="48"/>
      <c r="P3" s="49"/>
      <c r="Q3" s="49"/>
    </row>
    <row r="4" spans="1:17" x14ac:dyDescent="0.2">
      <c r="A4" s="264" t="s">
        <v>122</v>
      </c>
      <c r="B4" s="265"/>
      <c r="C4" s="45"/>
      <c r="D4" s="46"/>
      <c r="E4" s="47"/>
      <c r="F4" s="45"/>
      <c r="G4" s="46"/>
      <c r="H4" s="47"/>
      <c r="I4" s="48"/>
      <c r="J4" s="48"/>
      <c r="K4" s="48"/>
      <c r="L4" s="48"/>
      <c r="M4" s="48"/>
      <c r="N4" s="48"/>
      <c r="O4" s="48"/>
      <c r="P4" s="49"/>
      <c r="Q4" s="49"/>
    </row>
    <row r="5" spans="1:17" x14ac:dyDescent="0.2">
      <c r="A5" s="264" t="s">
        <v>123</v>
      </c>
      <c r="B5" s="265"/>
      <c r="C5" s="45"/>
      <c r="D5" s="46"/>
      <c r="E5" s="50"/>
      <c r="F5" s="45"/>
      <c r="G5" s="46"/>
      <c r="H5" s="47"/>
      <c r="I5" s="48"/>
      <c r="J5" s="48"/>
      <c r="K5" s="48"/>
      <c r="L5" s="48"/>
      <c r="M5" s="48"/>
      <c r="N5" s="48"/>
      <c r="O5" s="48"/>
      <c r="P5" s="49"/>
      <c r="Q5" s="49"/>
    </row>
    <row r="6" spans="1:17" ht="27" customHeight="1" x14ac:dyDescent="0.2">
      <c r="A6" s="283" t="s">
        <v>175</v>
      </c>
      <c r="B6" s="283"/>
      <c r="C6" s="283"/>
      <c r="D6" s="283"/>
      <c r="E6" s="283"/>
      <c r="F6" s="283"/>
      <c r="G6" s="283"/>
      <c r="H6" s="283"/>
      <c r="I6" s="283"/>
      <c r="J6" s="283"/>
      <c r="K6" s="283"/>
      <c r="L6" s="283"/>
      <c r="M6" s="283"/>
      <c r="N6" s="283"/>
      <c r="O6" s="283"/>
      <c r="P6" s="283"/>
      <c r="Q6" s="283"/>
    </row>
    <row r="7" spans="1:17" x14ac:dyDescent="0.2">
      <c r="A7" s="260" t="s">
        <v>124</v>
      </c>
      <c r="B7" s="262" t="s">
        <v>5</v>
      </c>
      <c r="C7" s="274" t="s">
        <v>125</v>
      </c>
      <c r="D7" s="275"/>
      <c r="E7" s="275"/>
      <c r="F7" s="275"/>
      <c r="G7" s="275"/>
      <c r="H7" s="276"/>
      <c r="I7" s="272" t="s">
        <v>126</v>
      </c>
      <c r="J7" s="277" t="s">
        <v>127</v>
      </c>
      <c r="K7" s="279" t="s">
        <v>128</v>
      </c>
      <c r="L7" s="268" t="s">
        <v>129</v>
      </c>
      <c r="M7" s="268" t="s">
        <v>130</v>
      </c>
      <c r="N7" s="268" t="s">
        <v>131</v>
      </c>
      <c r="O7" s="268" t="s">
        <v>132</v>
      </c>
      <c r="P7" s="270" t="s">
        <v>8</v>
      </c>
      <c r="Q7" s="272" t="s">
        <v>133</v>
      </c>
    </row>
    <row r="8" spans="1:17" x14ac:dyDescent="0.2">
      <c r="A8" s="261"/>
      <c r="B8" s="263"/>
      <c r="C8" s="274" t="s">
        <v>134</v>
      </c>
      <c r="D8" s="275"/>
      <c r="E8" s="276"/>
      <c r="F8" s="274" t="s">
        <v>135</v>
      </c>
      <c r="G8" s="275"/>
      <c r="H8" s="276"/>
      <c r="I8" s="273"/>
      <c r="J8" s="278"/>
      <c r="K8" s="280"/>
      <c r="L8" s="269"/>
      <c r="M8" s="269"/>
      <c r="N8" s="269"/>
      <c r="O8" s="269"/>
      <c r="P8" s="271"/>
      <c r="Q8" s="273"/>
    </row>
    <row r="9" spans="1:17" x14ac:dyDescent="0.2">
      <c r="A9" s="145" t="s">
        <v>176</v>
      </c>
      <c r="B9" s="146" t="s">
        <v>108</v>
      </c>
      <c r="C9" s="147"/>
      <c r="D9" s="148"/>
      <c r="E9" s="149"/>
      <c r="F9" s="147"/>
      <c r="G9" s="150"/>
      <c r="H9" s="149"/>
      <c r="I9" s="151"/>
      <c r="J9" s="152"/>
      <c r="K9" s="153"/>
      <c r="L9" s="152"/>
      <c r="M9" s="154"/>
      <c r="N9" s="152"/>
      <c r="O9" s="154"/>
      <c r="P9" s="155"/>
      <c r="Q9" s="156"/>
    </row>
    <row r="10" spans="1:17" x14ac:dyDescent="0.2">
      <c r="A10" s="51" t="s">
        <v>10</v>
      </c>
      <c r="B10" s="255" t="s">
        <v>11</v>
      </c>
      <c r="C10" s="256"/>
      <c r="D10" s="256"/>
      <c r="E10" s="256"/>
      <c r="F10" s="256"/>
      <c r="G10" s="256"/>
      <c r="H10" s="256"/>
      <c r="I10" s="256"/>
      <c r="J10" s="256"/>
      <c r="K10" s="256"/>
      <c r="L10" s="256"/>
      <c r="M10" s="256"/>
      <c r="N10" s="256"/>
      <c r="O10" s="256"/>
      <c r="P10" s="257"/>
      <c r="Q10" s="52">
        <v>14.5</v>
      </c>
    </row>
    <row r="11" spans="1:17" x14ac:dyDescent="0.2">
      <c r="A11" s="51"/>
      <c r="B11" s="53" t="s">
        <v>177</v>
      </c>
      <c r="C11" s="54"/>
      <c r="D11" s="55"/>
      <c r="E11" s="56"/>
      <c r="F11" s="54"/>
      <c r="G11" s="57"/>
      <c r="H11" s="56"/>
      <c r="I11" s="58"/>
      <c r="J11" s="59">
        <v>14.5</v>
      </c>
      <c r="K11" s="60"/>
      <c r="L11" s="59"/>
      <c r="M11" s="59"/>
      <c r="N11" s="59"/>
      <c r="O11" s="59"/>
      <c r="P11" s="62">
        <v>14.5</v>
      </c>
      <c r="Q11" s="63"/>
    </row>
    <row r="12" spans="1:17" x14ac:dyDescent="0.2">
      <c r="A12" s="51"/>
      <c r="B12" s="64" t="s">
        <v>127</v>
      </c>
      <c r="C12" s="65"/>
      <c r="D12" s="66"/>
      <c r="E12" s="67"/>
      <c r="F12" s="65"/>
      <c r="G12" s="68"/>
      <c r="H12" s="67"/>
      <c r="I12" s="69"/>
      <c r="J12" s="69"/>
      <c r="K12" s="70"/>
      <c r="L12" s="70"/>
      <c r="M12" s="70"/>
      <c r="N12" s="70"/>
      <c r="O12" s="70"/>
      <c r="P12" s="71">
        <f>SUM(P11)</f>
        <v>14.5</v>
      </c>
      <c r="Q12" s="72" t="s">
        <v>12</v>
      </c>
    </row>
    <row r="13" spans="1:17" x14ac:dyDescent="0.2">
      <c r="A13" s="51"/>
      <c r="B13" s="53"/>
      <c r="C13" s="54"/>
      <c r="D13" s="55"/>
      <c r="E13" s="56"/>
      <c r="F13" s="54"/>
      <c r="G13" s="57"/>
      <c r="H13" s="56"/>
      <c r="I13" s="58"/>
      <c r="J13" s="59"/>
      <c r="K13" s="60"/>
      <c r="L13" s="59"/>
      <c r="M13" s="59"/>
      <c r="N13" s="59"/>
      <c r="O13" s="59"/>
      <c r="P13" s="62"/>
      <c r="Q13" s="63"/>
    </row>
    <row r="14" spans="1:17" x14ac:dyDescent="0.2">
      <c r="A14" s="51" t="s">
        <v>13</v>
      </c>
      <c r="B14" s="255" t="s">
        <v>14</v>
      </c>
      <c r="C14" s="256"/>
      <c r="D14" s="256"/>
      <c r="E14" s="256"/>
      <c r="F14" s="256"/>
      <c r="G14" s="256"/>
      <c r="H14" s="256"/>
      <c r="I14" s="256"/>
      <c r="J14" s="256"/>
      <c r="K14" s="256"/>
      <c r="L14" s="256"/>
      <c r="M14" s="256"/>
      <c r="N14" s="256"/>
      <c r="O14" s="256"/>
      <c r="P14" s="257"/>
      <c r="Q14" s="52">
        <v>1</v>
      </c>
    </row>
    <row r="15" spans="1:17" x14ac:dyDescent="0.2">
      <c r="A15" s="51"/>
      <c r="B15" s="53" t="s">
        <v>177</v>
      </c>
      <c r="C15" s="54"/>
      <c r="D15" s="55"/>
      <c r="E15" s="56"/>
      <c r="F15" s="54"/>
      <c r="G15" s="57"/>
      <c r="H15" s="56"/>
      <c r="I15" s="58"/>
      <c r="J15" s="59">
        <v>1</v>
      </c>
      <c r="K15" s="60"/>
      <c r="L15" s="59"/>
      <c r="M15" s="59"/>
      <c r="N15" s="59"/>
      <c r="O15" s="59"/>
      <c r="P15" s="62">
        <v>1</v>
      </c>
      <c r="Q15" s="63"/>
    </row>
    <row r="16" spans="1:17" x14ac:dyDescent="0.2">
      <c r="A16" s="51"/>
      <c r="B16" s="64" t="s">
        <v>127</v>
      </c>
      <c r="C16" s="65"/>
      <c r="D16" s="66"/>
      <c r="E16" s="67"/>
      <c r="F16" s="65"/>
      <c r="G16" s="68"/>
      <c r="H16" s="67"/>
      <c r="I16" s="69"/>
      <c r="J16" s="69"/>
      <c r="K16" s="70"/>
      <c r="L16" s="70"/>
      <c r="M16" s="70"/>
      <c r="N16" s="70"/>
      <c r="O16" s="70"/>
      <c r="P16" s="71">
        <f>SUM(P15)</f>
        <v>1</v>
      </c>
      <c r="Q16" s="72" t="s">
        <v>15</v>
      </c>
    </row>
    <row r="17" spans="1:17" x14ac:dyDescent="0.2">
      <c r="A17" s="51"/>
      <c r="B17" s="53"/>
      <c r="C17" s="54"/>
      <c r="D17" s="55"/>
      <c r="E17" s="56"/>
      <c r="F17" s="54"/>
      <c r="G17" s="57"/>
      <c r="H17" s="56"/>
      <c r="I17" s="58"/>
      <c r="J17" s="59"/>
      <c r="K17" s="60"/>
      <c r="L17" s="59"/>
      <c r="M17" s="59"/>
      <c r="N17" s="59"/>
      <c r="O17" s="59"/>
      <c r="P17" s="62"/>
      <c r="Q17" s="63"/>
    </row>
    <row r="18" spans="1:17" x14ac:dyDescent="0.2">
      <c r="A18" s="51" t="s">
        <v>16</v>
      </c>
      <c r="B18" s="255" t="s">
        <v>17</v>
      </c>
      <c r="C18" s="256"/>
      <c r="D18" s="256"/>
      <c r="E18" s="256"/>
      <c r="F18" s="256"/>
      <c r="G18" s="256"/>
      <c r="H18" s="256"/>
      <c r="I18" s="256"/>
      <c r="J18" s="256"/>
      <c r="K18" s="256"/>
      <c r="L18" s="256"/>
      <c r="M18" s="256"/>
      <c r="N18" s="256"/>
      <c r="O18" s="256"/>
      <c r="P18" s="257"/>
      <c r="Q18" s="52">
        <v>25</v>
      </c>
    </row>
    <row r="19" spans="1:17" x14ac:dyDescent="0.2">
      <c r="A19" s="51"/>
      <c r="B19" s="53" t="s">
        <v>177</v>
      </c>
      <c r="C19" s="54"/>
      <c r="D19" s="55"/>
      <c r="E19" s="56"/>
      <c r="F19" s="54"/>
      <c r="G19" s="57"/>
      <c r="H19" s="56"/>
      <c r="I19" s="58"/>
      <c r="J19" s="59"/>
      <c r="K19" s="60">
        <v>10</v>
      </c>
      <c r="L19" s="59"/>
      <c r="M19" s="59"/>
      <c r="N19" s="59"/>
      <c r="O19" s="59"/>
      <c r="P19" s="62">
        <f>K19</f>
        <v>10</v>
      </c>
      <c r="Q19" s="63"/>
    </row>
    <row r="20" spans="1:17" x14ac:dyDescent="0.2">
      <c r="A20" s="51"/>
      <c r="B20" s="64" t="s">
        <v>127</v>
      </c>
      <c r="C20" s="65"/>
      <c r="D20" s="66"/>
      <c r="E20" s="67"/>
      <c r="F20" s="65"/>
      <c r="G20" s="68"/>
      <c r="H20" s="67"/>
      <c r="I20" s="69"/>
      <c r="J20" s="69"/>
      <c r="K20" s="70"/>
      <c r="L20" s="70"/>
      <c r="M20" s="70"/>
      <c r="N20" s="70"/>
      <c r="O20" s="70"/>
      <c r="P20" s="71">
        <f>SUM(P19)</f>
        <v>10</v>
      </c>
      <c r="Q20" s="72" t="s">
        <v>18</v>
      </c>
    </row>
    <row r="21" spans="1:17" x14ac:dyDescent="0.2">
      <c r="A21" s="51"/>
      <c r="B21" s="53"/>
      <c r="C21" s="54"/>
      <c r="D21" s="55"/>
      <c r="E21" s="56"/>
      <c r="F21" s="54"/>
      <c r="G21" s="57"/>
      <c r="H21" s="56"/>
      <c r="I21" s="58"/>
      <c r="J21" s="59"/>
      <c r="K21" s="60"/>
      <c r="L21" s="59"/>
      <c r="M21" s="59"/>
      <c r="N21" s="59"/>
      <c r="O21" s="59"/>
      <c r="P21" s="62"/>
      <c r="Q21" s="63"/>
    </row>
    <row r="22" spans="1:17" x14ac:dyDescent="0.2">
      <c r="A22" s="51" t="s">
        <v>19</v>
      </c>
      <c r="B22" s="255" t="s">
        <v>20</v>
      </c>
      <c r="C22" s="256"/>
      <c r="D22" s="256"/>
      <c r="E22" s="256"/>
      <c r="F22" s="256"/>
      <c r="G22" s="256"/>
      <c r="H22" s="256"/>
      <c r="I22" s="256"/>
      <c r="J22" s="256"/>
      <c r="K22" s="256"/>
      <c r="L22" s="256"/>
      <c r="M22" s="256"/>
      <c r="N22" s="256"/>
      <c r="O22" s="256"/>
      <c r="P22" s="257"/>
      <c r="Q22" s="52">
        <v>25</v>
      </c>
    </row>
    <row r="23" spans="1:17" x14ac:dyDescent="0.2">
      <c r="A23" s="51"/>
      <c r="B23" s="53" t="s">
        <v>177</v>
      </c>
      <c r="C23" s="54"/>
      <c r="D23" s="55"/>
      <c r="E23" s="56"/>
      <c r="F23" s="54"/>
      <c r="G23" s="57"/>
      <c r="H23" s="56"/>
      <c r="I23" s="58"/>
      <c r="J23" s="59"/>
      <c r="K23" s="60">
        <v>10</v>
      </c>
      <c r="L23" s="59"/>
      <c r="M23" s="59"/>
      <c r="N23" s="59"/>
      <c r="O23" s="59"/>
      <c r="P23" s="62">
        <f>K23</f>
        <v>10</v>
      </c>
      <c r="Q23" s="63"/>
    </row>
    <row r="24" spans="1:17" x14ac:dyDescent="0.2">
      <c r="A24" s="51"/>
      <c r="B24" s="64" t="s">
        <v>127</v>
      </c>
      <c r="C24" s="65"/>
      <c r="D24" s="66"/>
      <c r="E24" s="67"/>
      <c r="F24" s="65"/>
      <c r="G24" s="68"/>
      <c r="H24" s="67"/>
      <c r="I24" s="69"/>
      <c r="J24" s="69"/>
      <c r="K24" s="70"/>
      <c r="L24" s="70"/>
      <c r="M24" s="70"/>
      <c r="N24" s="70"/>
      <c r="O24" s="70"/>
      <c r="P24" s="71">
        <f>SUM(P23)</f>
        <v>10</v>
      </c>
      <c r="Q24" s="72" t="s">
        <v>18</v>
      </c>
    </row>
    <row r="25" spans="1:17" x14ac:dyDescent="0.2">
      <c r="A25" s="51"/>
      <c r="B25" s="53"/>
      <c r="C25" s="54"/>
      <c r="D25" s="55"/>
      <c r="E25" s="56"/>
      <c r="F25" s="54"/>
      <c r="G25" s="57"/>
      <c r="H25" s="56"/>
      <c r="I25" s="58"/>
      <c r="J25" s="59"/>
      <c r="K25" s="60"/>
      <c r="L25" s="59"/>
      <c r="M25" s="59"/>
      <c r="N25" s="59"/>
      <c r="O25" s="59"/>
      <c r="P25" s="62"/>
      <c r="Q25" s="63"/>
    </row>
    <row r="26" spans="1:17" x14ac:dyDescent="0.2">
      <c r="A26" s="51" t="s">
        <v>21</v>
      </c>
      <c r="B26" s="255" t="s">
        <v>22</v>
      </c>
      <c r="C26" s="256"/>
      <c r="D26" s="256"/>
      <c r="E26" s="256"/>
      <c r="F26" s="256"/>
      <c r="G26" s="256"/>
      <c r="H26" s="256"/>
      <c r="I26" s="256"/>
      <c r="J26" s="256"/>
      <c r="K26" s="256"/>
      <c r="L26" s="256"/>
      <c r="M26" s="256"/>
      <c r="N26" s="256"/>
      <c r="O26" s="256"/>
      <c r="P26" s="257"/>
      <c r="Q26" s="52">
        <v>20</v>
      </c>
    </row>
    <row r="27" spans="1:17" x14ac:dyDescent="0.2">
      <c r="A27" s="51"/>
      <c r="B27" s="53" t="s">
        <v>177</v>
      </c>
      <c r="C27" s="54"/>
      <c r="D27" s="55"/>
      <c r="E27" s="56"/>
      <c r="F27" s="54"/>
      <c r="G27" s="57"/>
      <c r="H27" s="56"/>
      <c r="I27" s="58"/>
      <c r="J27" s="59"/>
      <c r="K27" s="60">
        <v>10</v>
      </c>
      <c r="L27" s="59"/>
      <c r="M27" s="59"/>
      <c r="N27" s="59"/>
      <c r="O27" s="59"/>
      <c r="P27" s="62">
        <f>K27</f>
        <v>10</v>
      </c>
      <c r="Q27" s="63"/>
    </row>
    <row r="28" spans="1:17" x14ac:dyDescent="0.2">
      <c r="A28" s="51"/>
      <c r="B28" s="64" t="s">
        <v>127</v>
      </c>
      <c r="C28" s="65"/>
      <c r="D28" s="66"/>
      <c r="E28" s="67"/>
      <c r="F28" s="65"/>
      <c r="G28" s="68"/>
      <c r="H28" s="67"/>
      <c r="I28" s="69"/>
      <c r="J28" s="69"/>
      <c r="K28" s="70"/>
      <c r="L28" s="70"/>
      <c r="M28" s="70"/>
      <c r="N28" s="70"/>
      <c r="O28" s="70"/>
      <c r="P28" s="71">
        <f>SUM(P27)</f>
        <v>10</v>
      </c>
      <c r="Q28" s="72" t="s">
        <v>18</v>
      </c>
    </row>
    <row r="29" spans="1:17" x14ac:dyDescent="0.2">
      <c r="A29" s="51"/>
      <c r="B29" s="53"/>
      <c r="C29" s="54"/>
      <c r="D29" s="55"/>
      <c r="E29" s="56"/>
      <c r="F29" s="54"/>
      <c r="G29" s="57"/>
      <c r="H29" s="56"/>
      <c r="I29" s="58"/>
      <c r="J29" s="59"/>
      <c r="K29" s="60"/>
      <c r="L29" s="59"/>
      <c r="M29" s="59"/>
      <c r="N29" s="59"/>
      <c r="O29" s="59"/>
      <c r="P29" s="62"/>
      <c r="Q29" s="63"/>
    </row>
    <row r="30" spans="1:17" x14ac:dyDescent="0.2">
      <c r="A30" s="51" t="s">
        <v>23</v>
      </c>
      <c r="B30" s="255" t="s">
        <v>24</v>
      </c>
      <c r="C30" s="256"/>
      <c r="D30" s="256"/>
      <c r="E30" s="256"/>
      <c r="F30" s="256"/>
      <c r="G30" s="256"/>
      <c r="H30" s="256"/>
      <c r="I30" s="256"/>
      <c r="J30" s="256"/>
      <c r="K30" s="256"/>
      <c r="L30" s="256"/>
      <c r="M30" s="256"/>
      <c r="N30" s="256"/>
      <c r="O30" s="256"/>
      <c r="P30" s="257"/>
      <c r="Q30" s="52">
        <v>1</v>
      </c>
    </row>
    <row r="31" spans="1:17" x14ac:dyDescent="0.2">
      <c r="A31" s="51"/>
      <c r="B31" s="53" t="s">
        <v>177</v>
      </c>
      <c r="C31" s="54"/>
      <c r="D31" s="55"/>
      <c r="E31" s="56"/>
      <c r="F31" s="54"/>
      <c r="G31" s="57"/>
      <c r="H31" s="56"/>
      <c r="I31" s="58"/>
      <c r="J31" s="59">
        <v>1</v>
      </c>
      <c r="K31" s="60"/>
      <c r="L31" s="59"/>
      <c r="M31" s="59"/>
      <c r="N31" s="59"/>
      <c r="O31" s="59"/>
      <c r="P31" s="62">
        <f>J31</f>
        <v>1</v>
      </c>
      <c r="Q31" s="63"/>
    </row>
    <row r="32" spans="1:17" x14ac:dyDescent="0.2">
      <c r="A32" s="51"/>
      <c r="B32" s="64" t="s">
        <v>127</v>
      </c>
      <c r="C32" s="65"/>
      <c r="D32" s="66"/>
      <c r="E32" s="67"/>
      <c r="F32" s="65"/>
      <c r="G32" s="68"/>
      <c r="H32" s="67"/>
      <c r="I32" s="69"/>
      <c r="J32" s="69"/>
      <c r="K32" s="70"/>
      <c r="L32" s="70"/>
      <c r="M32" s="70"/>
      <c r="N32" s="70"/>
      <c r="O32" s="70"/>
      <c r="P32" s="71">
        <f>SUM(P31)</f>
        <v>1</v>
      </c>
      <c r="Q32" s="72" t="s">
        <v>15</v>
      </c>
    </row>
    <row r="33" spans="1:17" x14ac:dyDescent="0.2">
      <c r="A33" s="51"/>
      <c r="B33" s="53"/>
      <c r="C33" s="54"/>
      <c r="D33" s="55"/>
      <c r="E33" s="56"/>
      <c r="F33" s="54"/>
      <c r="G33" s="57"/>
      <c r="H33" s="56"/>
      <c r="I33" s="58"/>
      <c r="J33" s="59"/>
      <c r="K33" s="60"/>
      <c r="L33" s="59"/>
      <c r="M33" s="59"/>
      <c r="N33" s="59"/>
      <c r="O33" s="59"/>
      <c r="P33" s="62"/>
      <c r="Q33" s="63"/>
    </row>
    <row r="34" spans="1:17" x14ac:dyDescent="0.2">
      <c r="A34" s="145" t="s">
        <v>178</v>
      </c>
      <c r="B34" s="146" t="s">
        <v>109</v>
      </c>
      <c r="C34" s="147"/>
      <c r="D34" s="148"/>
      <c r="E34" s="149"/>
      <c r="F34" s="147"/>
      <c r="G34" s="150"/>
      <c r="H34" s="149"/>
      <c r="I34" s="151"/>
      <c r="J34" s="152"/>
      <c r="K34" s="153"/>
      <c r="L34" s="152"/>
      <c r="M34" s="154"/>
      <c r="N34" s="152"/>
      <c r="O34" s="154"/>
      <c r="P34" s="155"/>
      <c r="Q34" s="156"/>
    </row>
    <row r="35" spans="1:17" x14ac:dyDescent="0.2">
      <c r="A35" s="51" t="s">
        <v>27</v>
      </c>
      <c r="B35" s="255" t="s">
        <v>28</v>
      </c>
      <c r="C35" s="256"/>
      <c r="D35" s="256"/>
      <c r="E35" s="256"/>
      <c r="F35" s="256"/>
      <c r="G35" s="256"/>
      <c r="H35" s="256"/>
      <c r="I35" s="256"/>
      <c r="J35" s="256"/>
      <c r="K35" s="256"/>
      <c r="L35" s="256"/>
      <c r="M35" s="256"/>
      <c r="N35" s="256"/>
      <c r="O35" s="256"/>
      <c r="P35" s="257"/>
      <c r="Q35" s="52">
        <v>8</v>
      </c>
    </row>
    <row r="36" spans="1:17" x14ac:dyDescent="0.2">
      <c r="A36" s="51"/>
      <c r="B36" s="53"/>
      <c r="C36" s="54"/>
      <c r="D36" s="55"/>
      <c r="E36" s="56"/>
      <c r="F36" s="54"/>
      <c r="G36" s="57"/>
      <c r="H36" s="56"/>
      <c r="I36" s="58"/>
      <c r="J36" s="59">
        <v>1</v>
      </c>
      <c r="K36" s="60">
        <v>2</v>
      </c>
      <c r="L36" s="59">
        <v>4</v>
      </c>
      <c r="M36" s="59"/>
      <c r="N36" s="59"/>
      <c r="O36" s="59"/>
      <c r="P36" s="62">
        <v>8</v>
      </c>
      <c r="Q36" s="63"/>
    </row>
    <row r="37" spans="1:17" x14ac:dyDescent="0.2">
      <c r="A37" s="51"/>
      <c r="B37" s="64" t="s">
        <v>127</v>
      </c>
      <c r="C37" s="65"/>
      <c r="D37" s="66"/>
      <c r="E37" s="67"/>
      <c r="F37" s="65"/>
      <c r="G37" s="68"/>
      <c r="H37" s="67"/>
      <c r="I37" s="69"/>
      <c r="J37" s="69"/>
      <c r="K37" s="70"/>
      <c r="L37" s="70"/>
      <c r="M37" s="70"/>
      <c r="N37" s="70"/>
      <c r="O37" s="70"/>
      <c r="P37" s="71">
        <v>8</v>
      </c>
      <c r="Q37" s="72" t="s">
        <v>12</v>
      </c>
    </row>
    <row r="38" spans="1:17" x14ac:dyDescent="0.2">
      <c r="A38" s="51"/>
      <c r="B38" s="53"/>
      <c r="C38" s="54"/>
      <c r="D38" s="55"/>
      <c r="E38" s="56"/>
      <c r="F38" s="54"/>
      <c r="G38" s="57"/>
      <c r="H38" s="56"/>
      <c r="I38" s="58"/>
      <c r="J38" s="59"/>
      <c r="K38" s="60"/>
      <c r="L38" s="59"/>
      <c r="M38" s="59"/>
      <c r="N38" s="59"/>
      <c r="O38" s="59"/>
      <c r="P38" s="62"/>
      <c r="Q38" s="63"/>
    </row>
    <row r="39" spans="1:17" x14ac:dyDescent="0.2">
      <c r="A39" s="51" t="s">
        <v>29</v>
      </c>
      <c r="B39" s="255" t="str">
        <f>PLANILHA!D16</f>
        <v xml:space="preserve">Topógrafo </v>
      </c>
      <c r="C39" s="256"/>
      <c r="D39" s="256"/>
      <c r="E39" s="256"/>
      <c r="F39" s="256"/>
      <c r="G39" s="256"/>
      <c r="H39" s="256"/>
      <c r="I39" s="256"/>
      <c r="J39" s="256"/>
      <c r="K39" s="256"/>
      <c r="L39" s="256"/>
      <c r="M39" s="256"/>
      <c r="N39" s="256"/>
      <c r="O39" s="256"/>
      <c r="P39" s="257"/>
      <c r="Q39" s="52">
        <v>6</v>
      </c>
    </row>
    <row r="40" spans="1:17" x14ac:dyDescent="0.2">
      <c r="A40" s="51"/>
      <c r="B40" s="53" t="s">
        <v>179</v>
      </c>
      <c r="C40" s="181"/>
      <c r="D40" s="55"/>
      <c r="E40" s="182"/>
      <c r="F40" s="181"/>
      <c r="G40" s="57"/>
      <c r="H40" s="182"/>
      <c r="I40" s="58"/>
      <c r="J40" s="157">
        <v>1</v>
      </c>
      <c r="K40" s="60"/>
      <c r="L40" s="59"/>
      <c r="M40" s="59"/>
      <c r="N40" s="59"/>
      <c r="O40" s="59"/>
      <c r="P40" s="62">
        <f>J40</f>
        <v>1</v>
      </c>
      <c r="Q40" s="63"/>
    </row>
    <row r="41" spans="1:17" x14ac:dyDescent="0.2">
      <c r="A41" s="51"/>
      <c r="B41" s="53" t="s">
        <v>180</v>
      </c>
      <c r="C41" s="181"/>
      <c r="D41" s="55"/>
      <c r="E41" s="182"/>
      <c r="F41" s="181"/>
      <c r="G41" s="57"/>
      <c r="H41" s="182"/>
      <c r="I41" s="58"/>
      <c r="J41" s="157">
        <v>1</v>
      </c>
      <c r="K41" s="60"/>
      <c r="L41" s="59"/>
      <c r="M41" s="59"/>
      <c r="N41" s="59"/>
      <c r="O41" s="59"/>
      <c r="P41" s="62">
        <f t="shared" ref="P41:P45" si="0">J41</f>
        <v>1</v>
      </c>
      <c r="Q41" s="63"/>
    </row>
    <row r="42" spans="1:17" x14ac:dyDescent="0.2">
      <c r="A42" s="51"/>
      <c r="B42" s="53" t="s">
        <v>181</v>
      </c>
      <c r="C42" s="181"/>
      <c r="D42" s="55"/>
      <c r="E42" s="182"/>
      <c r="F42" s="181"/>
      <c r="G42" s="57"/>
      <c r="H42" s="182"/>
      <c r="I42" s="58"/>
      <c r="J42" s="157">
        <v>1</v>
      </c>
      <c r="K42" s="60"/>
      <c r="L42" s="59"/>
      <c r="M42" s="59"/>
      <c r="N42" s="59"/>
      <c r="O42" s="59"/>
      <c r="P42" s="62">
        <f t="shared" si="0"/>
        <v>1</v>
      </c>
      <c r="Q42" s="63"/>
    </row>
    <row r="43" spans="1:17" x14ac:dyDescent="0.2">
      <c r="A43" s="51"/>
      <c r="B43" s="53" t="s">
        <v>182</v>
      </c>
      <c r="C43" s="181"/>
      <c r="D43" s="55"/>
      <c r="E43" s="182"/>
      <c r="F43" s="181"/>
      <c r="G43" s="57"/>
      <c r="H43" s="182"/>
      <c r="I43" s="58"/>
      <c r="J43" s="157">
        <v>1</v>
      </c>
      <c r="K43" s="60"/>
      <c r="L43" s="59"/>
      <c r="M43" s="59"/>
      <c r="N43" s="59"/>
      <c r="O43" s="59"/>
      <c r="P43" s="62">
        <f t="shared" si="0"/>
        <v>1</v>
      </c>
      <c r="Q43" s="63"/>
    </row>
    <row r="44" spans="1:17" x14ac:dyDescent="0.2">
      <c r="A44" s="51"/>
      <c r="B44" s="53" t="s">
        <v>183</v>
      </c>
      <c r="C44" s="181"/>
      <c r="D44" s="55"/>
      <c r="E44" s="182"/>
      <c r="F44" s="181"/>
      <c r="G44" s="57"/>
      <c r="H44" s="182"/>
      <c r="I44" s="58"/>
      <c r="J44" s="157">
        <v>1</v>
      </c>
      <c r="K44" s="60"/>
      <c r="L44" s="59"/>
      <c r="M44" s="59"/>
      <c r="N44" s="59"/>
      <c r="O44" s="59"/>
      <c r="P44" s="62">
        <f t="shared" si="0"/>
        <v>1</v>
      </c>
      <c r="Q44" s="63"/>
    </row>
    <row r="45" spans="1:17" x14ac:dyDescent="0.2">
      <c r="A45" s="51"/>
      <c r="B45" s="53" t="s">
        <v>184</v>
      </c>
      <c r="C45" s="181"/>
      <c r="D45" s="55"/>
      <c r="E45" s="182"/>
      <c r="F45" s="181"/>
      <c r="G45" s="57"/>
      <c r="H45" s="182"/>
      <c r="I45" s="58"/>
      <c r="J45" s="157">
        <v>1</v>
      </c>
      <c r="K45" s="60"/>
      <c r="L45" s="59"/>
      <c r="M45" s="59"/>
      <c r="N45" s="59"/>
      <c r="O45" s="59"/>
      <c r="P45" s="62">
        <f t="shared" si="0"/>
        <v>1</v>
      </c>
      <c r="Q45" s="63"/>
    </row>
    <row r="46" spans="1:17" x14ac:dyDescent="0.2">
      <c r="A46" s="51"/>
      <c r="B46" s="64" t="s">
        <v>127</v>
      </c>
      <c r="C46" s="65"/>
      <c r="D46" s="66"/>
      <c r="E46" s="67"/>
      <c r="F46" s="65"/>
      <c r="G46" s="68"/>
      <c r="H46" s="67"/>
      <c r="I46" s="69"/>
      <c r="J46" s="69"/>
      <c r="K46" s="70"/>
      <c r="L46" s="70"/>
      <c r="M46" s="70"/>
      <c r="N46" s="70"/>
      <c r="O46" s="70"/>
      <c r="P46" s="71">
        <f>SUM(P40:P45)</f>
        <v>6</v>
      </c>
      <c r="Q46" s="72" t="s">
        <v>30</v>
      </c>
    </row>
    <row r="47" spans="1:17" x14ac:dyDescent="0.2">
      <c r="A47" s="51"/>
      <c r="B47" s="53"/>
      <c r="C47" s="181"/>
      <c r="D47" s="55"/>
      <c r="E47" s="182"/>
      <c r="F47" s="181"/>
      <c r="G47" s="57"/>
      <c r="H47" s="182"/>
      <c r="I47" s="58"/>
      <c r="J47" s="59"/>
      <c r="K47" s="60"/>
      <c r="L47" s="59"/>
      <c r="M47" s="59"/>
      <c r="N47" s="59"/>
      <c r="O47" s="59"/>
      <c r="P47" s="62"/>
      <c r="Q47" s="63"/>
    </row>
    <row r="48" spans="1:17" x14ac:dyDescent="0.2">
      <c r="A48" s="51" t="s">
        <v>296</v>
      </c>
      <c r="B48" s="255" t="str">
        <f>PLANILHA!D17</f>
        <v xml:space="preserve">Topógrafo auxiliar (nivelador) </v>
      </c>
      <c r="C48" s="256"/>
      <c r="D48" s="256"/>
      <c r="E48" s="256"/>
      <c r="F48" s="256"/>
      <c r="G48" s="256"/>
      <c r="H48" s="256"/>
      <c r="I48" s="256"/>
      <c r="J48" s="256"/>
      <c r="K48" s="256"/>
      <c r="L48" s="256"/>
      <c r="M48" s="256"/>
      <c r="N48" s="256"/>
      <c r="O48" s="256"/>
      <c r="P48" s="257"/>
      <c r="Q48" s="52">
        <v>6</v>
      </c>
    </row>
    <row r="49" spans="1:17" x14ac:dyDescent="0.2">
      <c r="A49" s="51"/>
      <c r="B49" s="53" t="s">
        <v>179</v>
      </c>
      <c r="C49" s="54"/>
      <c r="D49" s="55"/>
      <c r="E49" s="56"/>
      <c r="F49" s="54"/>
      <c r="G49" s="57"/>
      <c r="H49" s="56"/>
      <c r="I49" s="58"/>
      <c r="J49" s="157">
        <v>1</v>
      </c>
      <c r="K49" s="60"/>
      <c r="L49" s="59"/>
      <c r="M49" s="59"/>
      <c r="N49" s="59"/>
      <c r="O49" s="59"/>
      <c r="P49" s="62">
        <f>J49</f>
        <v>1</v>
      </c>
      <c r="Q49" s="63"/>
    </row>
    <row r="50" spans="1:17" x14ac:dyDescent="0.2">
      <c r="A50" s="51"/>
      <c r="B50" s="53" t="s">
        <v>180</v>
      </c>
      <c r="C50" s="54"/>
      <c r="D50" s="55"/>
      <c r="E50" s="56"/>
      <c r="F50" s="54"/>
      <c r="G50" s="57"/>
      <c r="H50" s="56"/>
      <c r="I50" s="58"/>
      <c r="J50" s="157">
        <v>1</v>
      </c>
      <c r="K50" s="60"/>
      <c r="L50" s="59"/>
      <c r="M50" s="59"/>
      <c r="N50" s="59"/>
      <c r="O50" s="59"/>
      <c r="P50" s="62">
        <f t="shared" ref="P50:P54" si="1">J50</f>
        <v>1</v>
      </c>
      <c r="Q50" s="63"/>
    </row>
    <row r="51" spans="1:17" x14ac:dyDescent="0.2">
      <c r="A51" s="51"/>
      <c r="B51" s="53" t="s">
        <v>181</v>
      </c>
      <c r="C51" s="54"/>
      <c r="D51" s="55"/>
      <c r="E51" s="56"/>
      <c r="F51" s="54"/>
      <c r="G51" s="57"/>
      <c r="H51" s="56"/>
      <c r="I51" s="58"/>
      <c r="J51" s="157">
        <v>1</v>
      </c>
      <c r="K51" s="60"/>
      <c r="L51" s="59"/>
      <c r="M51" s="59"/>
      <c r="N51" s="59"/>
      <c r="O51" s="59"/>
      <c r="P51" s="62">
        <f t="shared" si="1"/>
        <v>1</v>
      </c>
      <c r="Q51" s="63"/>
    </row>
    <row r="52" spans="1:17" x14ac:dyDescent="0.2">
      <c r="A52" s="51"/>
      <c r="B52" s="53" t="s">
        <v>182</v>
      </c>
      <c r="C52" s="54"/>
      <c r="D52" s="55"/>
      <c r="E52" s="56"/>
      <c r="F52" s="54"/>
      <c r="G52" s="57"/>
      <c r="H52" s="56"/>
      <c r="I52" s="58"/>
      <c r="J52" s="157">
        <v>1</v>
      </c>
      <c r="K52" s="60"/>
      <c r="L52" s="59"/>
      <c r="M52" s="59"/>
      <c r="N52" s="59"/>
      <c r="O52" s="59"/>
      <c r="P52" s="62">
        <f t="shared" si="1"/>
        <v>1</v>
      </c>
      <c r="Q52" s="63"/>
    </row>
    <row r="53" spans="1:17" x14ac:dyDescent="0.2">
      <c r="A53" s="51"/>
      <c r="B53" s="53" t="s">
        <v>183</v>
      </c>
      <c r="C53" s="54"/>
      <c r="D53" s="55"/>
      <c r="E53" s="56"/>
      <c r="F53" s="54"/>
      <c r="G53" s="57"/>
      <c r="H53" s="56"/>
      <c r="I53" s="58"/>
      <c r="J53" s="157">
        <v>1</v>
      </c>
      <c r="K53" s="60"/>
      <c r="L53" s="59"/>
      <c r="M53" s="59"/>
      <c r="N53" s="59"/>
      <c r="O53" s="59"/>
      <c r="P53" s="62">
        <f t="shared" si="1"/>
        <v>1</v>
      </c>
      <c r="Q53" s="63"/>
    </row>
    <row r="54" spans="1:17" x14ac:dyDescent="0.2">
      <c r="A54" s="51"/>
      <c r="B54" s="53" t="s">
        <v>184</v>
      </c>
      <c r="C54" s="54"/>
      <c r="D54" s="55"/>
      <c r="E54" s="56"/>
      <c r="F54" s="54"/>
      <c r="G54" s="57"/>
      <c r="H54" s="56"/>
      <c r="I54" s="58"/>
      <c r="J54" s="157">
        <v>1</v>
      </c>
      <c r="K54" s="60"/>
      <c r="L54" s="59"/>
      <c r="M54" s="59"/>
      <c r="N54" s="59"/>
      <c r="O54" s="59"/>
      <c r="P54" s="62">
        <f t="shared" si="1"/>
        <v>1</v>
      </c>
      <c r="Q54" s="63"/>
    </row>
    <row r="55" spans="1:17" x14ac:dyDescent="0.2">
      <c r="A55" s="51"/>
      <c r="B55" s="64" t="s">
        <v>127</v>
      </c>
      <c r="C55" s="65"/>
      <c r="D55" s="66"/>
      <c r="E55" s="67"/>
      <c r="F55" s="65"/>
      <c r="G55" s="68"/>
      <c r="H55" s="67"/>
      <c r="I55" s="69"/>
      <c r="J55" s="69"/>
      <c r="K55" s="70"/>
      <c r="L55" s="70"/>
      <c r="M55" s="70"/>
      <c r="N55" s="70"/>
      <c r="O55" s="70"/>
      <c r="P55" s="71">
        <f>SUM(P49:P54)</f>
        <v>6</v>
      </c>
      <c r="Q55" s="72" t="s">
        <v>30</v>
      </c>
    </row>
    <row r="56" spans="1:17" x14ac:dyDescent="0.2">
      <c r="A56" s="51"/>
      <c r="B56" s="53"/>
      <c r="C56" s="54"/>
      <c r="D56" s="55"/>
      <c r="E56" s="56"/>
      <c r="F56" s="54"/>
      <c r="G56" s="57"/>
      <c r="H56" s="56"/>
      <c r="I56" s="58"/>
      <c r="J56" s="59"/>
      <c r="K56" s="60"/>
      <c r="L56" s="59"/>
      <c r="M56" s="59"/>
      <c r="N56" s="59"/>
      <c r="O56" s="59"/>
      <c r="P56" s="62"/>
      <c r="Q56" s="63"/>
    </row>
    <row r="57" spans="1:17" x14ac:dyDescent="0.2">
      <c r="A57" s="145" t="s">
        <v>185</v>
      </c>
      <c r="B57" s="146" t="s">
        <v>110</v>
      </c>
      <c r="C57" s="147"/>
      <c r="D57" s="148"/>
      <c r="E57" s="149"/>
      <c r="F57" s="147"/>
      <c r="G57" s="150"/>
      <c r="H57" s="149"/>
      <c r="I57" s="151"/>
      <c r="J57" s="152"/>
      <c r="K57" s="153"/>
      <c r="L57" s="152"/>
      <c r="M57" s="154"/>
      <c r="N57" s="152"/>
      <c r="O57" s="154"/>
      <c r="P57" s="155"/>
      <c r="Q57" s="156"/>
    </row>
    <row r="58" spans="1:17" x14ac:dyDescent="0.2">
      <c r="A58" s="51" t="s">
        <v>33</v>
      </c>
      <c r="B58" s="255" t="s">
        <v>34</v>
      </c>
      <c r="C58" s="256"/>
      <c r="D58" s="256"/>
      <c r="E58" s="256"/>
      <c r="F58" s="256"/>
      <c r="G58" s="256"/>
      <c r="H58" s="256"/>
      <c r="I58" s="256"/>
      <c r="J58" s="256"/>
      <c r="K58" s="256"/>
      <c r="L58" s="256"/>
      <c r="M58" s="256"/>
      <c r="N58" s="256"/>
      <c r="O58" s="256"/>
      <c r="P58" s="257"/>
      <c r="Q58" s="52">
        <v>2681.41</v>
      </c>
    </row>
    <row r="59" spans="1:17" x14ac:dyDescent="0.2">
      <c r="A59" s="51"/>
      <c r="B59" s="53" t="s">
        <v>186</v>
      </c>
      <c r="C59" s="179">
        <v>0</v>
      </c>
      <c r="D59" s="55" t="s">
        <v>187</v>
      </c>
      <c r="E59" s="180">
        <v>0</v>
      </c>
      <c r="F59" s="179">
        <v>33</v>
      </c>
      <c r="G59" s="57" t="s">
        <v>187</v>
      </c>
      <c r="H59" s="180">
        <v>3</v>
      </c>
      <c r="I59" s="58"/>
      <c r="J59" s="59"/>
      <c r="K59" s="60">
        <f>ROUND((F59-C59)*20+H59+E59,2)</f>
        <v>663</v>
      </c>
      <c r="L59" s="59"/>
      <c r="M59" s="59"/>
      <c r="N59" s="59">
        <f>O59/K59</f>
        <v>1.8468778280542986</v>
      </c>
      <c r="O59" s="59">
        <v>1224.48</v>
      </c>
      <c r="P59" s="62">
        <v>1224.48</v>
      </c>
      <c r="Q59" s="63"/>
    </row>
    <row r="60" spans="1:17" x14ac:dyDescent="0.2">
      <c r="A60" s="51"/>
      <c r="B60" s="64" t="s">
        <v>127</v>
      </c>
      <c r="C60" s="65"/>
      <c r="D60" s="66"/>
      <c r="E60" s="67"/>
      <c r="F60" s="65"/>
      <c r="G60" s="68"/>
      <c r="H60" s="67"/>
      <c r="I60" s="69"/>
      <c r="J60" s="69"/>
      <c r="K60" s="158">
        <v>1734.9999999999998</v>
      </c>
      <c r="L60" s="70"/>
      <c r="M60" s="70"/>
      <c r="N60" s="70"/>
      <c r="O60" s="70"/>
      <c r="P60" s="71">
        <f>SUM(P59:P59)</f>
        <v>1224.48</v>
      </c>
      <c r="Q60" s="72" t="s">
        <v>188</v>
      </c>
    </row>
    <row r="61" spans="1:17" x14ac:dyDescent="0.2">
      <c r="A61" s="51"/>
      <c r="B61" s="53"/>
      <c r="C61" s="179"/>
      <c r="D61" s="55"/>
      <c r="E61" s="180"/>
      <c r="F61" s="179"/>
      <c r="G61" s="57"/>
      <c r="H61" s="180"/>
      <c r="I61" s="58"/>
      <c r="J61" s="59"/>
      <c r="K61" s="60"/>
      <c r="L61" s="59"/>
      <c r="M61" s="59"/>
      <c r="N61" s="59"/>
      <c r="O61" s="59"/>
      <c r="P61" s="62"/>
      <c r="Q61" s="63"/>
    </row>
    <row r="62" spans="1:17" x14ac:dyDescent="0.2">
      <c r="A62" s="51" t="s">
        <v>35</v>
      </c>
      <c r="B62" s="255" t="s">
        <v>36</v>
      </c>
      <c r="C62" s="256"/>
      <c r="D62" s="256"/>
      <c r="E62" s="256"/>
      <c r="F62" s="256"/>
      <c r="G62" s="256"/>
      <c r="H62" s="256"/>
      <c r="I62" s="256"/>
      <c r="J62" s="256"/>
      <c r="K62" s="256"/>
      <c r="L62" s="256"/>
      <c r="M62" s="256"/>
      <c r="N62" s="256"/>
      <c r="O62" s="256"/>
      <c r="P62" s="257"/>
      <c r="Q62" s="52">
        <v>583.91</v>
      </c>
    </row>
    <row r="63" spans="1:17" x14ac:dyDescent="0.2">
      <c r="A63" s="51"/>
      <c r="B63" s="53" t="s">
        <v>186</v>
      </c>
      <c r="C63" s="179">
        <v>0</v>
      </c>
      <c r="D63" s="55" t="s">
        <v>187</v>
      </c>
      <c r="E63" s="180">
        <v>0</v>
      </c>
      <c r="F63" s="179">
        <v>33</v>
      </c>
      <c r="G63" s="57" t="s">
        <v>187</v>
      </c>
      <c r="H63" s="180">
        <v>3</v>
      </c>
      <c r="I63" s="58"/>
      <c r="J63" s="59"/>
      <c r="K63" s="60">
        <v>663</v>
      </c>
      <c r="L63" s="59"/>
      <c r="M63" s="59"/>
      <c r="N63" s="59">
        <f t="shared" ref="N63" si="2">O63/K63</f>
        <v>0.3135595776772247</v>
      </c>
      <c r="O63" s="59">
        <v>207.89</v>
      </c>
      <c r="P63" s="62">
        <v>207.89</v>
      </c>
      <c r="Q63" s="52"/>
    </row>
    <row r="64" spans="1:17" x14ac:dyDescent="0.2">
      <c r="A64" s="51"/>
      <c r="B64" s="64" t="s">
        <v>127</v>
      </c>
      <c r="C64" s="65"/>
      <c r="D64" s="66"/>
      <c r="E64" s="67"/>
      <c r="F64" s="65"/>
      <c r="G64" s="68"/>
      <c r="H64" s="67"/>
      <c r="I64" s="69"/>
      <c r="J64" s="69"/>
      <c r="K64" s="70"/>
      <c r="L64" s="70"/>
      <c r="M64" s="70"/>
      <c r="N64" s="70"/>
      <c r="O64" s="70"/>
      <c r="P64" s="71">
        <f>SUM(P63)</f>
        <v>207.89</v>
      </c>
      <c r="Q64" s="72" t="s">
        <v>188</v>
      </c>
    </row>
    <row r="65" spans="1:17" x14ac:dyDescent="0.2">
      <c r="A65" s="51"/>
      <c r="B65" s="53"/>
      <c r="C65" s="179"/>
      <c r="D65" s="55"/>
      <c r="E65" s="180"/>
      <c r="F65" s="179"/>
      <c r="G65" s="57"/>
      <c r="H65" s="180"/>
      <c r="I65" s="58"/>
      <c r="J65" s="59"/>
      <c r="K65" s="60"/>
      <c r="L65" s="59"/>
      <c r="M65" s="59"/>
      <c r="N65" s="59"/>
      <c r="O65" s="59"/>
      <c r="P65" s="62"/>
      <c r="Q65" s="63"/>
    </row>
    <row r="66" spans="1:17" x14ac:dyDescent="0.2">
      <c r="A66" s="51" t="s">
        <v>37</v>
      </c>
      <c r="B66" s="255" t="s">
        <v>170</v>
      </c>
      <c r="C66" s="256"/>
      <c r="D66" s="256"/>
      <c r="E66" s="256"/>
      <c r="F66" s="256"/>
      <c r="G66" s="256"/>
      <c r="H66" s="256"/>
      <c r="I66" s="256"/>
      <c r="J66" s="256"/>
      <c r="K66" s="256"/>
      <c r="L66" s="256"/>
      <c r="M66" s="256"/>
      <c r="N66" s="256"/>
      <c r="O66" s="256"/>
      <c r="P66" s="257"/>
      <c r="Q66" s="52">
        <v>3356</v>
      </c>
    </row>
    <row r="67" spans="1:17" x14ac:dyDescent="0.2">
      <c r="A67" s="51"/>
      <c r="B67" s="53" t="s">
        <v>136</v>
      </c>
      <c r="C67" s="179"/>
      <c r="D67" s="55"/>
      <c r="E67" s="180"/>
      <c r="F67" s="179"/>
      <c r="G67" s="57"/>
      <c r="H67" s="180"/>
      <c r="I67" s="58"/>
      <c r="J67" s="59"/>
      <c r="K67" s="60"/>
      <c r="L67" s="59"/>
      <c r="M67" s="61">
        <v>1.6</v>
      </c>
      <c r="N67" s="59"/>
      <c r="O67" s="59">
        <f>P60</f>
        <v>1224.48</v>
      </c>
      <c r="P67" s="62">
        <f>ROUND(O67*1.6,2)</f>
        <v>1959.17</v>
      </c>
      <c r="Q67" s="63"/>
    </row>
    <row r="68" spans="1:17" x14ac:dyDescent="0.2">
      <c r="A68" s="51"/>
      <c r="B68" s="53" t="s">
        <v>137</v>
      </c>
      <c r="C68" s="179"/>
      <c r="D68" s="55"/>
      <c r="E68" s="180"/>
      <c r="F68" s="179"/>
      <c r="G68" s="57"/>
      <c r="H68" s="180"/>
      <c r="I68" s="58"/>
      <c r="J68" s="59"/>
      <c r="K68" s="60"/>
      <c r="L68" s="59"/>
      <c r="M68" s="61">
        <v>1.6</v>
      </c>
      <c r="N68" s="59"/>
      <c r="O68" s="59">
        <f>P64</f>
        <v>207.89</v>
      </c>
      <c r="P68" s="62">
        <f>ROUND(-O68*1.6,2)</f>
        <v>-332.62</v>
      </c>
      <c r="Q68" s="63"/>
    </row>
    <row r="69" spans="1:17" x14ac:dyDescent="0.2">
      <c r="A69" s="51"/>
      <c r="B69" s="64" t="s">
        <v>127</v>
      </c>
      <c r="C69" s="65"/>
      <c r="D69" s="66"/>
      <c r="E69" s="67"/>
      <c r="F69" s="65"/>
      <c r="G69" s="68"/>
      <c r="H69" s="67"/>
      <c r="I69" s="69"/>
      <c r="J69" s="69"/>
      <c r="K69" s="70"/>
      <c r="L69" s="70"/>
      <c r="M69" s="70"/>
      <c r="N69" s="70"/>
      <c r="O69" s="70"/>
      <c r="P69" s="71">
        <f>SUM(P67:P68)</f>
        <v>1626.5500000000002</v>
      </c>
      <c r="Q69" s="72" t="s">
        <v>38</v>
      </c>
    </row>
    <row r="70" spans="1:17" x14ac:dyDescent="0.2">
      <c r="A70" s="51"/>
      <c r="B70" s="53"/>
      <c r="C70" s="179"/>
      <c r="D70" s="55"/>
      <c r="E70" s="180"/>
      <c r="F70" s="179"/>
      <c r="G70" s="57"/>
      <c r="H70" s="180"/>
      <c r="I70" s="58"/>
      <c r="J70" s="59"/>
      <c r="K70" s="60"/>
      <c r="L70" s="59"/>
      <c r="M70" s="59"/>
      <c r="N70" s="59"/>
      <c r="O70" s="59"/>
      <c r="P70" s="62"/>
      <c r="Q70" s="63"/>
    </row>
    <row r="71" spans="1:17" x14ac:dyDescent="0.2">
      <c r="A71" s="159" t="s">
        <v>189</v>
      </c>
      <c r="B71" s="160" t="s">
        <v>111</v>
      </c>
      <c r="C71" s="54"/>
      <c r="D71" s="55"/>
      <c r="E71" s="56"/>
      <c r="F71" s="54"/>
      <c r="G71" s="57"/>
      <c r="H71" s="56"/>
      <c r="I71" s="58"/>
      <c r="J71" s="59"/>
      <c r="K71" s="60"/>
      <c r="L71" s="59"/>
      <c r="M71" s="59"/>
      <c r="N71" s="59"/>
      <c r="O71" s="59"/>
      <c r="P71" s="62"/>
      <c r="Q71" s="63"/>
    </row>
    <row r="72" spans="1:17" x14ac:dyDescent="0.2">
      <c r="A72" s="51" t="s">
        <v>41</v>
      </c>
      <c r="B72" s="255" t="s">
        <v>42</v>
      </c>
      <c r="C72" s="256"/>
      <c r="D72" s="256"/>
      <c r="E72" s="256"/>
      <c r="F72" s="256"/>
      <c r="G72" s="256"/>
      <c r="H72" s="256"/>
      <c r="I72" s="256"/>
      <c r="J72" s="256"/>
      <c r="K72" s="256"/>
      <c r="L72" s="256"/>
      <c r="M72" s="256"/>
      <c r="N72" s="256"/>
      <c r="O72" s="256"/>
      <c r="P72" s="257"/>
      <c r="Q72" s="52">
        <v>3214.6</v>
      </c>
    </row>
    <row r="73" spans="1:17" x14ac:dyDescent="0.2">
      <c r="A73" s="51"/>
      <c r="B73" s="53" t="s">
        <v>190</v>
      </c>
      <c r="C73" s="54">
        <v>22</v>
      </c>
      <c r="D73" s="54" t="s">
        <v>187</v>
      </c>
      <c r="E73" s="54">
        <v>13</v>
      </c>
      <c r="F73" s="54">
        <v>20</v>
      </c>
      <c r="G73" s="54" t="s">
        <v>187</v>
      </c>
      <c r="H73" s="54">
        <v>13</v>
      </c>
      <c r="I73" s="139"/>
      <c r="J73" s="161">
        <v>1</v>
      </c>
      <c r="K73" s="60">
        <f>ROUND((C73*20+E73)-(F73*20+H73),2)</f>
        <v>40</v>
      </c>
      <c r="L73" s="60">
        <v>2</v>
      </c>
      <c r="M73" s="59">
        <v>1.3</v>
      </c>
      <c r="N73" s="59"/>
      <c r="O73" s="59">
        <f>ROUND(K73*L73*M73,2)</f>
        <v>104</v>
      </c>
      <c r="P73" s="62">
        <f>O73</f>
        <v>104</v>
      </c>
      <c r="Q73" s="52"/>
    </row>
    <row r="74" spans="1:17" x14ac:dyDescent="0.2">
      <c r="A74" s="51"/>
      <c r="B74" s="53" t="s">
        <v>191</v>
      </c>
      <c r="C74" s="54">
        <v>20</v>
      </c>
      <c r="D74" s="54" t="s">
        <v>187</v>
      </c>
      <c r="E74" s="56">
        <v>13</v>
      </c>
      <c r="F74" s="54">
        <v>19</v>
      </c>
      <c r="G74" s="54" t="s">
        <v>187</v>
      </c>
      <c r="H74" s="54">
        <v>0</v>
      </c>
      <c r="I74" s="58"/>
      <c r="J74" s="161">
        <v>1</v>
      </c>
      <c r="K74" s="60">
        <f t="shared" ref="K74:K81" si="3">ROUND((C74*20+E74)-(F74*20+H74),2)</f>
        <v>33</v>
      </c>
      <c r="L74" s="60">
        <v>2.2000000000000002</v>
      </c>
      <c r="M74" s="59">
        <v>1.4</v>
      </c>
      <c r="N74" s="59"/>
      <c r="O74" s="59">
        <f t="shared" ref="O74:O82" si="4">ROUND(K74*L74*M74,2)</f>
        <v>101.64</v>
      </c>
      <c r="P74" s="62">
        <f t="shared" ref="P74:P82" si="5">O74</f>
        <v>101.64</v>
      </c>
      <c r="Q74" s="63"/>
    </row>
    <row r="75" spans="1:17" x14ac:dyDescent="0.2">
      <c r="A75" s="51"/>
      <c r="B75" s="53" t="s">
        <v>191</v>
      </c>
      <c r="C75" s="54">
        <v>19</v>
      </c>
      <c r="D75" s="54" t="s">
        <v>187</v>
      </c>
      <c r="E75" s="56">
        <v>0</v>
      </c>
      <c r="F75" s="54">
        <v>17</v>
      </c>
      <c r="G75" s="54" t="s">
        <v>187</v>
      </c>
      <c r="H75" s="54">
        <v>9</v>
      </c>
      <c r="I75" s="58"/>
      <c r="J75" s="161">
        <v>1</v>
      </c>
      <c r="K75" s="60">
        <f t="shared" si="3"/>
        <v>31</v>
      </c>
      <c r="L75" s="60">
        <v>2.2000000000000002</v>
      </c>
      <c r="M75" s="59">
        <v>1.5</v>
      </c>
      <c r="N75" s="59"/>
      <c r="O75" s="59">
        <f t="shared" si="4"/>
        <v>102.3</v>
      </c>
      <c r="P75" s="62">
        <f t="shared" si="5"/>
        <v>102.3</v>
      </c>
      <c r="Q75" s="63"/>
    </row>
    <row r="76" spans="1:17" x14ac:dyDescent="0.2">
      <c r="A76" s="51"/>
      <c r="B76" s="53" t="s">
        <v>192</v>
      </c>
      <c r="C76" s="54">
        <v>17</v>
      </c>
      <c r="D76" s="54" t="s">
        <v>187</v>
      </c>
      <c r="E76" s="56">
        <v>8</v>
      </c>
      <c r="F76" s="54">
        <v>16</v>
      </c>
      <c r="G76" s="54" t="s">
        <v>187</v>
      </c>
      <c r="H76" s="56">
        <v>13</v>
      </c>
      <c r="I76" s="54"/>
      <c r="J76" s="161">
        <v>1</v>
      </c>
      <c r="K76" s="60">
        <f t="shared" si="3"/>
        <v>15</v>
      </c>
      <c r="L76" s="60">
        <v>2.5</v>
      </c>
      <c r="M76" s="59">
        <v>1.5</v>
      </c>
      <c r="N76" s="59"/>
      <c r="O76" s="59">
        <f t="shared" si="4"/>
        <v>56.25</v>
      </c>
      <c r="P76" s="62">
        <f t="shared" si="5"/>
        <v>56.25</v>
      </c>
      <c r="Q76" s="63"/>
    </row>
    <row r="77" spans="1:17" x14ac:dyDescent="0.2">
      <c r="A77" s="51"/>
      <c r="B77" s="53" t="s">
        <v>192</v>
      </c>
      <c r="C77" s="54">
        <v>16</v>
      </c>
      <c r="D77" s="54" t="s">
        <v>187</v>
      </c>
      <c r="E77" s="56">
        <v>13</v>
      </c>
      <c r="F77" s="54">
        <v>14</v>
      </c>
      <c r="G77" s="54" t="s">
        <v>187</v>
      </c>
      <c r="H77" s="56">
        <v>19</v>
      </c>
      <c r="I77" s="54"/>
      <c r="J77" s="161">
        <v>1</v>
      </c>
      <c r="K77" s="60">
        <f t="shared" si="3"/>
        <v>34</v>
      </c>
      <c r="L77" s="60">
        <v>2.5</v>
      </c>
      <c r="M77" s="59">
        <v>1.5</v>
      </c>
      <c r="N77" s="59"/>
      <c r="O77" s="59">
        <f t="shared" si="4"/>
        <v>127.5</v>
      </c>
      <c r="P77" s="62">
        <f t="shared" si="5"/>
        <v>127.5</v>
      </c>
      <c r="Q77" s="63"/>
    </row>
    <row r="78" spans="1:17" x14ac:dyDescent="0.2">
      <c r="A78" s="51"/>
      <c r="B78" s="53" t="s">
        <v>192</v>
      </c>
      <c r="C78" s="54">
        <v>14</v>
      </c>
      <c r="D78" s="54" t="s">
        <v>187</v>
      </c>
      <c r="E78" s="56">
        <v>19</v>
      </c>
      <c r="F78" s="54">
        <v>13</v>
      </c>
      <c r="G78" s="54" t="s">
        <v>187</v>
      </c>
      <c r="H78" s="56">
        <v>10</v>
      </c>
      <c r="I78" s="54"/>
      <c r="J78" s="161">
        <v>1</v>
      </c>
      <c r="K78" s="60">
        <f t="shared" si="3"/>
        <v>29</v>
      </c>
      <c r="L78" s="60">
        <v>2.5</v>
      </c>
      <c r="M78" s="59">
        <v>1.5</v>
      </c>
      <c r="N78" s="59"/>
      <c r="O78" s="59">
        <f t="shared" si="4"/>
        <v>108.75</v>
      </c>
      <c r="P78" s="62">
        <f t="shared" si="5"/>
        <v>108.75</v>
      </c>
      <c r="Q78" s="63"/>
    </row>
    <row r="79" spans="1:17" x14ac:dyDescent="0.2">
      <c r="A79" s="51"/>
      <c r="B79" s="53" t="s">
        <v>192</v>
      </c>
      <c r="C79" s="54">
        <v>13</v>
      </c>
      <c r="D79" s="54" t="s">
        <v>187</v>
      </c>
      <c r="E79" s="56">
        <v>10</v>
      </c>
      <c r="F79" s="54">
        <v>11</v>
      </c>
      <c r="G79" s="54" t="s">
        <v>187</v>
      </c>
      <c r="H79" s="56">
        <v>14</v>
      </c>
      <c r="I79" s="58"/>
      <c r="J79" s="161">
        <v>1</v>
      </c>
      <c r="K79" s="60">
        <f t="shared" si="3"/>
        <v>36</v>
      </c>
      <c r="L79" s="60">
        <v>2.5</v>
      </c>
      <c r="M79" s="59">
        <v>1.5</v>
      </c>
      <c r="N79" s="59"/>
      <c r="O79" s="59">
        <f t="shared" si="4"/>
        <v>135</v>
      </c>
      <c r="P79" s="62">
        <f t="shared" si="5"/>
        <v>135</v>
      </c>
      <c r="Q79" s="63"/>
    </row>
    <row r="80" spans="1:17" x14ac:dyDescent="0.2">
      <c r="A80" s="51"/>
      <c r="B80" s="53" t="s">
        <v>192</v>
      </c>
      <c r="C80" s="54">
        <v>11</v>
      </c>
      <c r="D80" s="54" t="s">
        <v>187</v>
      </c>
      <c r="E80" s="56">
        <v>14</v>
      </c>
      <c r="F80" s="54">
        <v>9</v>
      </c>
      <c r="G80" s="54" t="s">
        <v>187</v>
      </c>
      <c r="H80" s="56">
        <v>19</v>
      </c>
      <c r="I80" s="58"/>
      <c r="J80" s="161">
        <v>1</v>
      </c>
      <c r="K80" s="60">
        <f t="shared" si="3"/>
        <v>35</v>
      </c>
      <c r="L80" s="60">
        <v>2.5</v>
      </c>
      <c r="M80" s="59">
        <v>1.5</v>
      </c>
      <c r="N80" s="59"/>
      <c r="O80" s="59">
        <f t="shared" si="4"/>
        <v>131.25</v>
      </c>
      <c r="P80" s="62">
        <f t="shared" si="5"/>
        <v>131.25</v>
      </c>
      <c r="Q80" s="63"/>
    </row>
    <row r="81" spans="1:17" x14ac:dyDescent="0.2">
      <c r="A81" s="51"/>
      <c r="B81" s="53" t="s">
        <v>192</v>
      </c>
      <c r="C81" s="54">
        <v>9</v>
      </c>
      <c r="D81" s="54" t="s">
        <v>187</v>
      </c>
      <c r="E81" s="56">
        <v>19</v>
      </c>
      <c r="F81" s="54">
        <v>8</v>
      </c>
      <c r="G81" s="54" t="s">
        <v>187</v>
      </c>
      <c r="H81" s="56">
        <v>14</v>
      </c>
      <c r="I81" s="58"/>
      <c r="J81" s="161">
        <v>1</v>
      </c>
      <c r="K81" s="60">
        <f t="shared" si="3"/>
        <v>25</v>
      </c>
      <c r="L81" s="60">
        <v>2.5</v>
      </c>
      <c r="M81" s="59">
        <v>1.5</v>
      </c>
      <c r="N81" s="59"/>
      <c r="O81" s="59">
        <f t="shared" si="4"/>
        <v>93.75</v>
      </c>
      <c r="P81" s="62">
        <f t="shared" si="5"/>
        <v>93.75</v>
      </c>
      <c r="Q81" s="63"/>
    </row>
    <row r="82" spans="1:17" x14ac:dyDescent="0.2">
      <c r="A82" s="51"/>
      <c r="B82" s="53" t="s">
        <v>192</v>
      </c>
      <c r="C82" s="54">
        <v>8</v>
      </c>
      <c r="D82" s="54" t="s">
        <v>187</v>
      </c>
      <c r="E82" s="56">
        <v>14</v>
      </c>
      <c r="F82" s="258" t="s">
        <v>193</v>
      </c>
      <c r="G82" s="258"/>
      <c r="H82" s="258"/>
      <c r="I82" s="58"/>
      <c r="J82" s="161">
        <v>1</v>
      </c>
      <c r="K82" s="60">
        <v>42</v>
      </c>
      <c r="L82" s="60">
        <v>2.5</v>
      </c>
      <c r="M82" s="59">
        <v>1.5</v>
      </c>
      <c r="N82" s="59"/>
      <c r="O82" s="59">
        <f t="shared" si="4"/>
        <v>157.5</v>
      </c>
      <c r="P82" s="62">
        <f t="shared" si="5"/>
        <v>157.5</v>
      </c>
      <c r="Q82" s="63"/>
    </row>
    <row r="83" spans="1:17" x14ac:dyDescent="0.2">
      <c r="A83" s="51"/>
      <c r="B83" s="64" t="s">
        <v>127</v>
      </c>
      <c r="C83" s="65"/>
      <c r="D83" s="66"/>
      <c r="E83" s="67"/>
      <c r="F83" s="65"/>
      <c r="G83" s="68"/>
      <c r="H83" s="67"/>
      <c r="I83" s="69"/>
      <c r="J83" s="69"/>
      <c r="K83" s="70"/>
      <c r="L83" s="70"/>
      <c r="M83" s="70"/>
      <c r="N83" s="70"/>
      <c r="O83" s="70"/>
      <c r="P83" s="71">
        <f>SUM(P73:P82)</f>
        <v>1117.94</v>
      </c>
      <c r="Q83" s="72" t="s">
        <v>188</v>
      </c>
    </row>
    <row r="84" spans="1:17" x14ac:dyDescent="0.2">
      <c r="A84" s="51"/>
      <c r="B84" s="53"/>
      <c r="C84" s="54"/>
      <c r="D84" s="54"/>
      <c r="E84" s="54"/>
      <c r="F84" s="54"/>
      <c r="G84" s="54"/>
      <c r="H84" s="54"/>
      <c r="I84" s="58"/>
      <c r="J84" s="161"/>
      <c r="K84" s="60"/>
      <c r="L84" s="60"/>
      <c r="M84" s="59"/>
      <c r="N84" s="59"/>
      <c r="O84" s="59"/>
      <c r="P84" s="62"/>
      <c r="Q84" s="63"/>
    </row>
    <row r="85" spans="1:17" x14ac:dyDescent="0.2">
      <c r="A85" s="51" t="s">
        <v>43</v>
      </c>
      <c r="B85" s="255" t="s">
        <v>44</v>
      </c>
      <c r="C85" s="256"/>
      <c r="D85" s="256"/>
      <c r="E85" s="256"/>
      <c r="F85" s="256"/>
      <c r="G85" s="256"/>
      <c r="H85" s="256"/>
      <c r="I85" s="256"/>
      <c r="J85" s="256"/>
      <c r="K85" s="256"/>
      <c r="L85" s="256"/>
      <c r="M85" s="256"/>
      <c r="N85" s="256"/>
      <c r="O85" s="256"/>
      <c r="P85" s="257"/>
      <c r="Q85" s="52">
        <v>1529.2</v>
      </c>
    </row>
    <row r="86" spans="1:17" x14ac:dyDescent="0.2">
      <c r="A86" s="51"/>
      <c r="B86" s="53" t="s">
        <v>192</v>
      </c>
      <c r="C86" s="54">
        <v>17</v>
      </c>
      <c r="D86" s="54" t="s">
        <v>187</v>
      </c>
      <c r="E86" s="56">
        <v>8</v>
      </c>
      <c r="F86" s="54">
        <v>16</v>
      </c>
      <c r="G86" s="54" t="s">
        <v>187</v>
      </c>
      <c r="H86" s="56">
        <v>13</v>
      </c>
      <c r="I86" s="54"/>
      <c r="J86" s="161">
        <v>1</v>
      </c>
      <c r="K86" s="60">
        <v>15</v>
      </c>
      <c r="L86" s="60">
        <v>2.5</v>
      </c>
      <c r="M86" s="59">
        <v>0.1</v>
      </c>
      <c r="N86" s="59"/>
      <c r="O86" s="59">
        <f t="shared" ref="O86:O92" si="6">ROUND(K86*L86*M86,2)</f>
        <v>3.75</v>
      </c>
      <c r="P86" s="62">
        <f>O86</f>
        <v>3.75</v>
      </c>
      <c r="Q86" s="63"/>
    </row>
    <row r="87" spans="1:17" x14ac:dyDescent="0.2">
      <c r="A87" s="51"/>
      <c r="B87" s="53" t="s">
        <v>192</v>
      </c>
      <c r="C87" s="54">
        <v>16</v>
      </c>
      <c r="D87" s="54" t="s">
        <v>187</v>
      </c>
      <c r="E87" s="56">
        <v>13</v>
      </c>
      <c r="F87" s="54">
        <v>14</v>
      </c>
      <c r="G87" s="54" t="s">
        <v>187</v>
      </c>
      <c r="H87" s="56">
        <v>19</v>
      </c>
      <c r="I87" s="54"/>
      <c r="J87" s="161">
        <v>1</v>
      </c>
      <c r="K87" s="60">
        <v>34</v>
      </c>
      <c r="L87" s="60">
        <v>2.5</v>
      </c>
      <c r="M87" s="59">
        <v>0.1</v>
      </c>
      <c r="N87" s="59"/>
      <c r="O87" s="59">
        <f t="shared" si="6"/>
        <v>8.5</v>
      </c>
      <c r="P87" s="62">
        <f t="shared" ref="P87:P92" si="7">O87</f>
        <v>8.5</v>
      </c>
      <c r="Q87" s="63"/>
    </row>
    <row r="88" spans="1:17" x14ac:dyDescent="0.2">
      <c r="A88" s="51"/>
      <c r="B88" s="53" t="s">
        <v>192</v>
      </c>
      <c r="C88" s="54">
        <v>14</v>
      </c>
      <c r="D88" s="54" t="s">
        <v>187</v>
      </c>
      <c r="E88" s="56">
        <v>19</v>
      </c>
      <c r="F88" s="54">
        <v>13</v>
      </c>
      <c r="G88" s="54" t="s">
        <v>187</v>
      </c>
      <c r="H88" s="56">
        <v>10</v>
      </c>
      <c r="I88" s="54"/>
      <c r="J88" s="161">
        <v>1</v>
      </c>
      <c r="K88" s="60">
        <v>29</v>
      </c>
      <c r="L88" s="60">
        <v>2.5</v>
      </c>
      <c r="M88" s="59">
        <v>0.1</v>
      </c>
      <c r="N88" s="59"/>
      <c r="O88" s="59">
        <f t="shared" si="6"/>
        <v>7.25</v>
      </c>
      <c r="P88" s="62">
        <f t="shared" si="7"/>
        <v>7.25</v>
      </c>
      <c r="Q88" s="63"/>
    </row>
    <row r="89" spans="1:17" x14ac:dyDescent="0.2">
      <c r="A89" s="51"/>
      <c r="B89" s="53" t="s">
        <v>192</v>
      </c>
      <c r="C89" s="54">
        <v>13</v>
      </c>
      <c r="D89" s="54" t="s">
        <v>187</v>
      </c>
      <c r="E89" s="56">
        <v>10</v>
      </c>
      <c r="F89" s="54">
        <v>11</v>
      </c>
      <c r="G89" s="54" t="s">
        <v>187</v>
      </c>
      <c r="H89" s="56">
        <v>14</v>
      </c>
      <c r="I89" s="58"/>
      <c r="J89" s="161">
        <v>1</v>
      </c>
      <c r="K89" s="60">
        <v>36</v>
      </c>
      <c r="L89" s="60">
        <v>2.5</v>
      </c>
      <c r="M89" s="59">
        <v>0.1</v>
      </c>
      <c r="N89" s="59"/>
      <c r="O89" s="59">
        <f t="shared" si="6"/>
        <v>9</v>
      </c>
      <c r="P89" s="62">
        <f t="shared" si="7"/>
        <v>9</v>
      </c>
      <c r="Q89" s="63"/>
    </row>
    <row r="90" spans="1:17" x14ac:dyDescent="0.2">
      <c r="A90" s="51"/>
      <c r="B90" s="53" t="s">
        <v>192</v>
      </c>
      <c r="C90" s="54">
        <v>11</v>
      </c>
      <c r="D90" s="54" t="s">
        <v>187</v>
      </c>
      <c r="E90" s="56">
        <v>14</v>
      </c>
      <c r="F90" s="54">
        <v>9</v>
      </c>
      <c r="G90" s="54" t="s">
        <v>187</v>
      </c>
      <c r="H90" s="56">
        <v>19</v>
      </c>
      <c r="I90" s="58"/>
      <c r="J90" s="161">
        <v>1</v>
      </c>
      <c r="K90" s="60">
        <v>35</v>
      </c>
      <c r="L90" s="60">
        <v>2.5</v>
      </c>
      <c r="M90" s="59">
        <v>0.1</v>
      </c>
      <c r="N90" s="59"/>
      <c r="O90" s="59">
        <f t="shared" si="6"/>
        <v>8.75</v>
      </c>
      <c r="P90" s="62">
        <f t="shared" si="7"/>
        <v>8.75</v>
      </c>
      <c r="Q90" s="63"/>
    </row>
    <row r="91" spans="1:17" x14ac:dyDescent="0.2">
      <c r="A91" s="51"/>
      <c r="B91" s="53" t="s">
        <v>192</v>
      </c>
      <c r="C91" s="54">
        <v>9</v>
      </c>
      <c r="D91" s="54" t="s">
        <v>187</v>
      </c>
      <c r="E91" s="56">
        <v>19</v>
      </c>
      <c r="F91" s="54">
        <v>8</v>
      </c>
      <c r="G91" s="54" t="s">
        <v>187</v>
      </c>
      <c r="H91" s="56">
        <v>14</v>
      </c>
      <c r="I91" s="58"/>
      <c r="J91" s="161">
        <v>1</v>
      </c>
      <c r="K91" s="60">
        <v>24</v>
      </c>
      <c r="L91" s="60">
        <v>2.5</v>
      </c>
      <c r="M91" s="59">
        <v>0.5</v>
      </c>
      <c r="N91" s="59"/>
      <c r="O91" s="59">
        <f t="shared" si="6"/>
        <v>30</v>
      </c>
      <c r="P91" s="62">
        <f t="shared" si="7"/>
        <v>30</v>
      </c>
      <c r="Q91" s="63"/>
    </row>
    <row r="92" spans="1:17" x14ac:dyDescent="0.2">
      <c r="A92" s="51"/>
      <c r="B92" s="53" t="s">
        <v>192</v>
      </c>
      <c r="C92" s="54">
        <v>8</v>
      </c>
      <c r="D92" s="54" t="s">
        <v>187</v>
      </c>
      <c r="E92" s="56">
        <v>14</v>
      </c>
      <c r="F92" s="258" t="s">
        <v>193</v>
      </c>
      <c r="G92" s="258"/>
      <c r="H92" s="258"/>
      <c r="I92" s="58"/>
      <c r="J92" s="161">
        <v>1</v>
      </c>
      <c r="K92" s="60">
        <v>42</v>
      </c>
      <c r="L92" s="60">
        <v>2.5</v>
      </c>
      <c r="M92" s="59">
        <v>0.9</v>
      </c>
      <c r="N92" s="59"/>
      <c r="O92" s="59">
        <f t="shared" si="6"/>
        <v>94.5</v>
      </c>
      <c r="P92" s="62">
        <f t="shared" si="7"/>
        <v>94.5</v>
      </c>
      <c r="Q92" s="63"/>
    </row>
    <row r="93" spans="1:17" x14ac:dyDescent="0.2">
      <c r="A93" s="51"/>
      <c r="B93" s="64" t="s">
        <v>127</v>
      </c>
      <c r="C93" s="65"/>
      <c r="D93" s="66"/>
      <c r="E93" s="67"/>
      <c r="F93" s="65"/>
      <c r="G93" s="68"/>
      <c r="H93" s="67"/>
      <c r="I93" s="69"/>
      <c r="J93" s="69"/>
      <c r="K93" s="70"/>
      <c r="L93" s="70"/>
      <c r="M93" s="70"/>
      <c r="N93" s="70"/>
      <c r="O93" s="70"/>
      <c r="P93" s="71">
        <f>SUM(P86:P92)</f>
        <v>161.75</v>
      </c>
      <c r="Q93" s="72" t="s">
        <v>188</v>
      </c>
    </row>
    <row r="94" spans="1:17" x14ac:dyDescent="0.2">
      <c r="A94" s="51"/>
      <c r="B94" s="53"/>
      <c r="C94" s="54"/>
      <c r="D94" s="55"/>
      <c r="E94" s="56"/>
      <c r="F94" s="54"/>
      <c r="G94" s="57"/>
      <c r="H94" s="56"/>
      <c r="I94" s="58"/>
      <c r="J94" s="59"/>
      <c r="K94" s="60"/>
      <c r="L94" s="59"/>
      <c r="M94" s="59"/>
      <c r="N94" s="59"/>
      <c r="O94" s="59"/>
      <c r="P94" s="62"/>
      <c r="Q94" s="63"/>
    </row>
    <row r="95" spans="1:17" x14ac:dyDescent="0.2">
      <c r="A95" s="51" t="s">
        <v>45</v>
      </c>
      <c r="B95" s="255" t="s">
        <v>46</v>
      </c>
      <c r="C95" s="256"/>
      <c r="D95" s="256"/>
      <c r="E95" s="256"/>
      <c r="F95" s="256"/>
      <c r="G95" s="256"/>
      <c r="H95" s="256"/>
      <c r="I95" s="256"/>
      <c r="J95" s="256"/>
      <c r="K95" s="256"/>
      <c r="L95" s="256"/>
      <c r="M95" s="256"/>
      <c r="N95" s="256"/>
      <c r="O95" s="256"/>
      <c r="P95" s="257"/>
      <c r="Q95" s="52">
        <v>1762.52</v>
      </c>
    </row>
    <row r="96" spans="1:17" x14ac:dyDescent="0.2">
      <c r="A96" s="119"/>
      <c r="B96" s="120" t="s">
        <v>194</v>
      </c>
      <c r="C96" s="54"/>
      <c r="D96" s="55"/>
      <c r="E96" s="56"/>
      <c r="F96" s="54"/>
      <c r="G96" s="57"/>
      <c r="H96" s="56"/>
      <c r="I96" s="58"/>
      <c r="J96" s="59"/>
      <c r="K96" s="183" t="s">
        <v>230</v>
      </c>
      <c r="L96" s="60" t="s">
        <v>195</v>
      </c>
      <c r="M96" s="59"/>
      <c r="N96" s="59"/>
      <c r="O96" s="59"/>
      <c r="P96" s="62"/>
      <c r="Q96" s="63"/>
    </row>
    <row r="97" spans="1:17" x14ac:dyDescent="0.2">
      <c r="A97" s="51"/>
      <c r="B97" s="53" t="s">
        <v>196</v>
      </c>
      <c r="C97" s="54"/>
      <c r="D97" s="55"/>
      <c r="E97" s="56"/>
      <c r="F97" s="54"/>
      <c r="G97" s="57"/>
      <c r="H97" s="56"/>
      <c r="I97" s="58"/>
      <c r="J97" s="59"/>
      <c r="K97" s="60">
        <f>ROUND(L73*K73*0.8,2)</f>
        <v>64</v>
      </c>
      <c r="L97" s="60">
        <f>((3.14*0.6*2)/4)*K73</f>
        <v>37.68</v>
      </c>
      <c r="M97" s="59"/>
      <c r="N97" s="59"/>
      <c r="O97" s="59">
        <f>ROUND(K97-L97,2)</f>
        <v>26.32</v>
      </c>
      <c r="P97" s="62">
        <f>O97</f>
        <v>26.32</v>
      </c>
      <c r="Q97" s="63"/>
    </row>
    <row r="98" spans="1:17" x14ac:dyDescent="0.2">
      <c r="A98" s="51"/>
      <c r="B98" s="53" t="s">
        <v>191</v>
      </c>
      <c r="C98" s="54"/>
      <c r="D98" s="55"/>
      <c r="E98" s="56"/>
      <c r="F98" s="54"/>
      <c r="G98" s="57"/>
      <c r="H98" s="56"/>
      <c r="I98" s="58"/>
      <c r="J98" s="59"/>
      <c r="K98" s="60">
        <f>ROUND((K74+K75)*L74*1,2)</f>
        <v>140.80000000000001</v>
      </c>
      <c r="L98" s="60">
        <f>((3.14*0.8*2)/4)*(K74+K75)</f>
        <v>80.384000000000015</v>
      </c>
      <c r="M98" s="59"/>
      <c r="N98" s="59"/>
      <c r="O98" s="59">
        <f>ROUND(K98-L98,2)</f>
        <v>60.42</v>
      </c>
      <c r="P98" s="62">
        <f t="shared" ref="P98:P99" si="8">O98</f>
        <v>60.42</v>
      </c>
      <c r="Q98" s="63"/>
    </row>
    <row r="99" spans="1:17" x14ac:dyDescent="0.2">
      <c r="A99" s="51"/>
      <c r="B99" s="53" t="s">
        <v>192</v>
      </c>
      <c r="C99" s="54"/>
      <c r="D99" s="55"/>
      <c r="E99" s="56"/>
      <c r="F99" s="54"/>
      <c r="G99" s="57"/>
      <c r="H99" s="56"/>
      <c r="I99" s="58"/>
      <c r="J99" s="59"/>
      <c r="K99" s="60">
        <f>ROUND(216*2.5*1.2,2)</f>
        <v>648</v>
      </c>
      <c r="L99" s="60">
        <f>((3.14*1*2)/4)*(K76+K77+K78+K79+K80+K81+K82)</f>
        <v>339.12</v>
      </c>
      <c r="M99" s="59"/>
      <c r="N99" s="59"/>
      <c r="O99" s="59">
        <f>ROUND(K99-L99,2)</f>
        <v>308.88</v>
      </c>
      <c r="P99" s="62">
        <f t="shared" si="8"/>
        <v>308.88</v>
      </c>
      <c r="Q99" s="63"/>
    </row>
    <row r="100" spans="1:17" x14ac:dyDescent="0.2">
      <c r="A100" s="51"/>
      <c r="B100" s="64" t="s">
        <v>127</v>
      </c>
      <c r="C100" s="65"/>
      <c r="D100" s="66"/>
      <c r="E100" s="67"/>
      <c r="F100" s="65"/>
      <c r="G100" s="68"/>
      <c r="H100" s="67"/>
      <c r="I100" s="69"/>
      <c r="J100" s="69"/>
      <c r="K100" s="70"/>
      <c r="L100" s="70"/>
      <c r="M100" s="70"/>
      <c r="N100" s="70"/>
      <c r="O100" s="70"/>
      <c r="P100" s="71">
        <f>SUM(P97:P99)</f>
        <v>395.62</v>
      </c>
      <c r="Q100" s="72" t="s">
        <v>188</v>
      </c>
    </row>
    <row r="101" spans="1:17" x14ac:dyDescent="0.2">
      <c r="A101" s="51"/>
      <c r="B101" s="53"/>
      <c r="C101" s="54"/>
      <c r="D101" s="55"/>
      <c r="E101" s="56"/>
      <c r="F101" s="54"/>
      <c r="G101" s="57"/>
      <c r="H101" s="56"/>
      <c r="I101" s="58"/>
      <c r="J101" s="59"/>
      <c r="K101" s="60"/>
      <c r="L101" s="59"/>
      <c r="M101" s="59"/>
      <c r="N101" s="59"/>
      <c r="O101" s="59"/>
      <c r="P101" s="62"/>
      <c r="Q101" s="63"/>
    </row>
    <row r="102" spans="1:17" x14ac:dyDescent="0.2">
      <c r="A102" s="51" t="s">
        <v>47</v>
      </c>
      <c r="B102" s="255" t="s">
        <v>48</v>
      </c>
      <c r="C102" s="256"/>
      <c r="D102" s="256"/>
      <c r="E102" s="256"/>
      <c r="F102" s="256"/>
      <c r="G102" s="256"/>
      <c r="H102" s="256"/>
      <c r="I102" s="256"/>
      <c r="J102" s="256"/>
      <c r="K102" s="259" t="s">
        <v>197</v>
      </c>
      <c r="L102" s="259"/>
      <c r="M102" s="162"/>
      <c r="N102" s="162"/>
      <c r="O102" s="162"/>
      <c r="P102" s="163"/>
      <c r="Q102" s="52">
        <v>1309.74</v>
      </c>
    </row>
    <row r="103" spans="1:17" ht="15.75" x14ac:dyDescent="0.2">
      <c r="A103" s="119"/>
      <c r="B103" s="120" t="s">
        <v>198</v>
      </c>
      <c r="C103" s="54"/>
      <c r="D103" s="55"/>
      <c r="E103" s="56"/>
      <c r="F103" s="54"/>
      <c r="G103" s="57"/>
      <c r="H103" s="56"/>
      <c r="I103" s="58"/>
      <c r="J103" s="59"/>
      <c r="K103" s="164" t="s">
        <v>199</v>
      </c>
      <c r="L103" s="165" t="s">
        <v>200</v>
      </c>
      <c r="M103" s="59"/>
      <c r="N103" s="59"/>
      <c r="O103" s="59"/>
      <c r="P103" s="62"/>
      <c r="Q103" s="63"/>
    </row>
    <row r="104" spans="1:17" x14ac:dyDescent="0.2">
      <c r="A104" s="51"/>
      <c r="B104" s="53" t="s">
        <v>196</v>
      </c>
      <c r="C104" s="54"/>
      <c r="D104" s="55"/>
      <c r="E104" s="56"/>
      <c r="F104" s="54"/>
      <c r="G104" s="57"/>
      <c r="H104" s="56"/>
      <c r="I104" s="58"/>
      <c r="J104" s="59"/>
      <c r="K104" s="60">
        <f>SUM(P73)</f>
        <v>104</v>
      </c>
      <c r="L104" s="60">
        <f>P97</f>
        <v>26.32</v>
      </c>
      <c r="M104" s="59"/>
      <c r="N104" s="59"/>
      <c r="O104" s="59">
        <f>ROUND(K104-L104,2)</f>
        <v>77.680000000000007</v>
      </c>
      <c r="P104" s="62">
        <f>O104</f>
        <v>77.680000000000007</v>
      </c>
      <c r="Q104" s="63"/>
    </row>
    <row r="105" spans="1:17" x14ac:dyDescent="0.2">
      <c r="A105" s="51"/>
      <c r="B105" s="53" t="s">
        <v>191</v>
      </c>
      <c r="C105" s="54"/>
      <c r="D105" s="55"/>
      <c r="E105" s="56"/>
      <c r="F105" s="54"/>
      <c r="G105" s="57"/>
      <c r="H105" s="56"/>
      <c r="I105" s="58"/>
      <c r="J105" s="59"/>
      <c r="K105" s="60">
        <f>SUM(P74:P75)</f>
        <v>203.94</v>
      </c>
      <c r="L105" s="60">
        <f>P98</f>
        <v>60.42</v>
      </c>
      <c r="M105" s="59"/>
      <c r="N105" s="59"/>
      <c r="O105" s="59">
        <f t="shared" ref="O105:O106" si="9">ROUND(K105-L105,2)</f>
        <v>143.52000000000001</v>
      </c>
      <c r="P105" s="62">
        <f t="shared" ref="P105:P106" si="10">O105</f>
        <v>143.52000000000001</v>
      </c>
      <c r="Q105" s="63"/>
    </row>
    <row r="106" spans="1:17" x14ac:dyDescent="0.2">
      <c r="A106" s="51"/>
      <c r="B106" s="53" t="s">
        <v>192</v>
      </c>
      <c r="C106" s="54"/>
      <c r="D106" s="55"/>
      <c r="E106" s="56"/>
      <c r="F106" s="54"/>
      <c r="G106" s="57"/>
      <c r="H106" s="56"/>
      <c r="I106" s="58"/>
      <c r="J106" s="59"/>
      <c r="K106" s="60">
        <f>SUM(P76:P82)</f>
        <v>810</v>
      </c>
      <c r="L106" s="60">
        <f>P99</f>
        <v>308.88</v>
      </c>
      <c r="M106" s="59"/>
      <c r="N106" s="59"/>
      <c r="O106" s="59">
        <f t="shared" si="9"/>
        <v>501.12</v>
      </c>
      <c r="P106" s="62">
        <f t="shared" si="10"/>
        <v>501.12</v>
      </c>
      <c r="Q106" s="63"/>
    </row>
    <row r="107" spans="1:17" x14ac:dyDescent="0.2">
      <c r="A107" s="51"/>
      <c r="B107" s="64" t="s">
        <v>127</v>
      </c>
      <c r="C107" s="65"/>
      <c r="D107" s="66"/>
      <c r="E107" s="67"/>
      <c r="F107" s="65"/>
      <c r="G107" s="68"/>
      <c r="H107" s="67"/>
      <c r="I107" s="69"/>
      <c r="J107" s="69"/>
      <c r="K107" s="70"/>
      <c r="L107" s="70"/>
      <c r="M107" s="70"/>
      <c r="N107" s="70"/>
      <c r="O107" s="70"/>
      <c r="P107" s="71">
        <f>SUM(P104:P106)</f>
        <v>722.32</v>
      </c>
      <c r="Q107" s="72" t="s">
        <v>188</v>
      </c>
    </row>
    <row r="108" spans="1:17" x14ac:dyDescent="0.2">
      <c r="A108" s="51"/>
      <c r="B108" s="121"/>
      <c r="C108" s="122"/>
      <c r="D108" s="123"/>
      <c r="E108" s="124"/>
      <c r="F108" s="122"/>
      <c r="G108" s="125"/>
      <c r="H108" s="124"/>
      <c r="I108" s="58"/>
      <c r="J108" s="58"/>
      <c r="K108" s="130"/>
      <c r="L108" s="130"/>
      <c r="M108" s="130"/>
      <c r="N108" s="130"/>
      <c r="O108" s="130"/>
      <c r="P108" s="128"/>
      <c r="Q108" s="129"/>
    </row>
    <row r="109" spans="1:17" x14ac:dyDescent="0.2">
      <c r="A109" s="51" t="s">
        <v>49</v>
      </c>
      <c r="B109" s="255" t="s">
        <v>51</v>
      </c>
      <c r="C109" s="256"/>
      <c r="D109" s="256"/>
      <c r="E109" s="256"/>
      <c r="F109" s="256"/>
      <c r="G109" s="256"/>
      <c r="H109" s="256"/>
      <c r="I109" s="256"/>
      <c r="J109" s="256"/>
      <c r="K109" s="256"/>
      <c r="L109" s="256"/>
      <c r="M109" s="256"/>
      <c r="N109" s="256"/>
      <c r="O109" s="256"/>
      <c r="P109" s="257"/>
      <c r="Q109" s="52">
        <v>284</v>
      </c>
    </row>
    <row r="110" spans="1:17" x14ac:dyDescent="0.2">
      <c r="A110" s="51"/>
      <c r="B110" s="53" t="s">
        <v>231</v>
      </c>
      <c r="C110" s="54">
        <v>0</v>
      </c>
      <c r="D110" s="55" t="s">
        <v>187</v>
      </c>
      <c r="E110" s="56">
        <v>7</v>
      </c>
      <c r="F110" s="54"/>
      <c r="G110" s="57"/>
      <c r="H110" s="56"/>
      <c r="I110" s="58" t="s">
        <v>202</v>
      </c>
      <c r="J110" s="59">
        <v>1</v>
      </c>
      <c r="K110" s="60">
        <v>3</v>
      </c>
      <c r="L110" s="184"/>
      <c r="M110" s="139"/>
      <c r="N110" s="139"/>
      <c r="O110" s="139"/>
      <c r="P110" s="62">
        <v>3</v>
      </c>
      <c r="Q110" s="52"/>
    </row>
    <row r="111" spans="1:17" x14ac:dyDescent="0.2">
      <c r="A111" s="51"/>
      <c r="B111" s="53" t="s">
        <v>231</v>
      </c>
      <c r="C111" s="54">
        <v>0</v>
      </c>
      <c r="D111" s="55" t="s">
        <v>187</v>
      </c>
      <c r="E111" s="56">
        <v>7</v>
      </c>
      <c r="F111" s="54"/>
      <c r="G111" s="57"/>
      <c r="H111" s="56"/>
      <c r="I111" s="58" t="s">
        <v>203</v>
      </c>
      <c r="J111" s="59">
        <v>1</v>
      </c>
      <c r="K111" s="60">
        <v>2</v>
      </c>
      <c r="L111" s="139"/>
      <c r="M111" s="139"/>
      <c r="N111" s="139"/>
      <c r="O111" s="139"/>
      <c r="P111" s="62">
        <v>2</v>
      </c>
      <c r="Q111" s="52"/>
    </row>
    <row r="112" spans="1:17" x14ac:dyDescent="0.2">
      <c r="A112" s="51"/>
      <c r="B112" s="53" t="s">
        <v>232</v>
      </c>
      <c r="C112" s="54">
        <v>2</v>
      </c>
      <c r="D112" s="55" t="s">
        <v>187</v>
      </c>
      <c r="E112" s="56">
        <v>0</v>
      </c>
      <c r="F112" s="54"/>
      <c r="G112" s="57"/>
      <c r="H112" s="56"/>
      <c r="I112" s="58" t="s">
        <v>202</v>
      </c>
      <c r="J112" s="59">
        <v>1</v>
      </c>
      <c r="K112" s="60">
        <v>3</v>
      </c>
      <c r="L112" s="139"/>
      <c r="M112" s="139"/>
      <c r="N112" s="139"/>
      <c r="O112" s="139"/>
      <c r="P112" s="62">
        <v>3</v>
      </c>
      <c r="Q112" s="52"/>
    </row>
    <row r="113" spans="1:17" x14ac:dyDescent="0.2">
      <c r="A113" s="51"/>
      <c r="B113" s="53" t="s">
        <v>232</v>
      </c>
      <c r="C113" s="54">
        <v>2</v>
      </c>
      <c r="D113" s="55" t="s">
        <v>187</v>
      </c>
      <c r="E113" s="56">
        <v>0</v>
      </c>
      <c r="F113" s="54"/>
      <c r="G113" s="57"/>
      <c r="H113" s="56"/>
      <c r="I113" s="58" t="s">
        <v>203</v>
      </c>
      <c r="J113" s="59">
        <v>1</v>
      </c>
      <c r="K113" s="60">
        <v>3</v>
      </c>
      <c r="L113" s="139"/>
      <c r="M113" s="139"/>
      <c r="N113" s="139"/>
      <c r="O113" s="139"/>
      <c r="P113" s="62">
        <v>3</v>
      </c>
      <c r="Q113" s="52"/>
    </row>
    <row r="114" spans="1:17" x14ac:dyDescent="0.2">
      <c r="A114" s="51"/>
      <c r="B114" s="53" t="s">
        <v>233</v>
      </c>
      <c r="C114" s="54">
        <v>4</v>
      </c>
      <c r="D114" s="55" t="s">
        <v>187</v>
      </c>
      <c r="E114" s="56">
        <v>16</v>
      </c>
      <c r="F114" s="54"/>
      <c r="G114" s="57"/>
      <c r="H114" s="56"/>
      <c r="I114" s="58" t="s">
        <v>203</v>
      </c>
      <c r="J114" s="59">
        <v>1</v>
      </c>
      <c r="K114" s="60">
        <v>2</v>
      </c>
      <c r="L114" s="139"/>
      <c r="M114" s="139"/>
      <c r="N114" s="139"/>
      <c r="O114" s="139"/>
      <c r="P114" s="62">
        <v>2</v>
      </c>
      <c r="Q114" s="52"/>
    </row>
    <row r="115" spans="1:17" x14ac:dyDescent="0.2">
      <c r="A115" s="51"/>
      <c r="B115" s="53" t="s">
        <v>234</v>
      </c>
      <c r="C115" s="54">
        <v>8</v>
      </c>
      <c r="D115" s="55" t="s">
        <v>187</v>
      </c>
      <c r="E115" s="56">
        <v>15</v>
      </c>
      <c r="F115" s="54"/>
      <c r="G115" s="57"/>
      <c r="H115" s="56"/>
      <c r="I115" s="58" t="s">
        <v>204</v>
      </c>
      <c r="J115" s="59">
        <v>1</v>
      </c>
      <c r="K115" s="60">
        <v>2</v>
      </c>
      <c r="L115" s="139"/>
      <c r="M115" s="139"/>
      <c r="N115" s="139"/>
      <c r="O115" s="139"/>
      <c r="P115" s="62">
        <v>2</v>
      </c>
      <c r="Q115" s="52"/>
    </row>
    <row r="116" spans="1:17" x14ac:dyDescent="0.2">
      <c r="A116" s="51"/>
      <c r="B116" s="53" t="s">
        <v>234</v>
      </c>
      <c r="C116" s="54">
        <v>8</v>
      </c>
      <c r="D116" s="55" t="s">
        <v>187</v>
      </c>
      <c r="E116" s="56">
        <v>15</v>
      </c>
      <c r="F116" s="54"/>
      <c r="G116" s="57"/>
      <c r="H116" s="56"/>
      <c r="I116" s="58" t="s">
        <v>203</v>
      </c>
      <c r="J116" s="59">
        <v>1</v>
      </c>
      <c r="K116" s="60">
        <v>4</v>
      </c>
      <c r="L116" s="139"/>
      <c r="M116" s="139"/>
      <c r="N116" s="139"/>
      <c r="O116" s="139"/>
      <c r="P116" s="62">
        <v>4</v>
      </c>
      <c r="Q116" s="52"/>
    </row>
    <row r="117" spans="1:17" x14ac:dyDescent="0.2">
      <c r="A117" s="51"/>
      <c r="B117" s="53" t="s">
        <v>234</v>
      </c>
      <c r="C117" s="54">
        <v>8</v>
      </c>
      <c r="D117" s="55" t="s">
        <v>187</v>
      </c>
      <c r="E117" s="56">
        <v>15</v>
      </c>
      <c r="F117" s="54"/>
      <c r="G117" s="57"/>
      <c r="H117" s="56"/>
      <c r="I117" s="58" t="s">
        <v>203</v>
      </c>
      <c r="J117" s="59">
        <v>1</v>
      </c>
      <c r="K117" s="60">
        <v>6</v>
      </c>
      <c r="L117" s="139"/>
      <c r="M117" s="139"/>
      <c r="N117" s="139"/>
      <c r="O117" s="139"/>
      <c r="P117" s="62">
        <v>6</v>
      </c>
      <c r="Q117" s="52"/>
    </row>
    <row r="118" spans="1:17" x14ac:dyDescent="0.2">
      <c r="A118" s="51"/>
      <c r="B118" s="53" t="s">
        <v>235</v>
      </c>
      <c r="C118" s="54">
        <v>10</v>
      </c>
      <c r="D118" s="55" t="s">
        <v>187</v>
      </c>
      <c r="E118" s="56">
        <v>0</v>
      </c>
      <c r="F118" s="54"/>
      <c r="G118" s="57"/>
      <c r="H118" s="56"/>
      <c r="I118" s="58" t="s">
        <v>202</v>
      </c>
      <c r="J118" s="59">
        <v>1</v>
      </c>
      <c r="K118" s="60">
        <v>3</v>
      </c>
      <c r="L118" s="139"/>
      <c r="M118" s="139"/>
      <c r="N118" s="139"/>
      <c r="O118" s="139"/>
      <c r="P118" s="62">
        <v>3</v>
      </c>
      <c r="Q118" s="52"/>
    </row>
    <row r="119" spans="1:17" x14ac:dyDescent="0.2">
      <c r="A119" s="51"/>
      <c r="B119" s="53" t="s">
        <v>235</v>
      </c>
      <c r="C119" s="54">
        <v>10</v>
      </c>
      <c r="D119" s="55" t="s">
        <v>187</v>
      </c>
      <c r="E119" s="56">
        <v>0</v>
      </c>
      <c r="F119" s="54"/>
      <c r="G119" s="57"/>
      <c r="H119" s="56"/>
      <c r="I119" s="58" t="s">
        <v>203</v>
      </c>
      <c r="J119" s="59">
        <v>1</v>
      </c>
      <c r="K119" s="60">
        <v>3</v>
      </c>
      <c r="L119" s="139"/>
      <c r="M119" s="139"/>
      <c r="N119" s="139"/>
      <c r="O119" s="139"/>
      <c r="P119" s="62">
        <v>3</v>
      </c>
      <c r="Q119" s="52"/>
    </row>
    <row r="120" spans="1:17" x14ac:dyDescent="0.2">
      <c r="A120" s="51"/>
      <c r="B120" s="53" t="s">
        <v>236</v>
      </c>
      <c r="C120" s="54">
        <v>11</v>
      </c>
      <c r="D120" s="55" t="s">
        <v>187</v>
      </c>
      <c r="E120" s="56">
        <v>11</v>
      </c>
      <c r="F120" s="54"/>
      <c r="G120" s="57"/>
      <c r="H120" s="56"/>
      <c r="I120" s="58" t="s">
        <v>202</v>
      </c>
      <c r="J120" s="59">
        <v>1</v>
      </c>
      <c r="K120" s="60">
        <v>3</v>
      </c>
      <c r="L120" s="139"/>
      <c r="M120" s="139"/>
      <c r="N120" s="139"/>
      <c r="O120" s="139"/>
      <c r="P120" s="62">
        <v>3</v>
      </c>
      <c r="Q120" s="52"/>
    </row>
    <row r="121" spans="1:17" x14ac:dyDescent="0.2">
      <c r="A121" s="51"/>
      <c r="B121" s="53" t="s">
        <v>236</v>
      </c>
      <c r="C121" s="54">
        <v>11</v>
      </c>
      <c r="D121" s="55" t="s">
        <v>187</v>
      </c>
      <c r="E121" s="56">
        <v>11</v>
      </c>
      <c r="F121" s="54"/>
      <c r="G121" s="57"/>
      <c r="H121" s="56"/>
      <c r="I121" s="58" t="s">
        <v>203</v>
      </c>
      <c r="J121" s="59">
        <v>1</v>
      </c>
      <c r="K121" s="60">
        <v>3</v>
      </c>
      <c r="L121" s="139"/>
      <c r="M121" s="139"/>
      <c r="N121" s="139"/>
      <c r="O121" s="139"/>
      <c r="P121" s="62">
        <v>3</v>
      </c>
      <c r="Q121" s="52"/>
    </row>
    <row r="122" spans="1:17" x14ac:dyDescent="0.2">
      <c r="A122" s="51"/>
      <c r="B122" s="53" t="s">
        <v>237</v>
      </c>
      <c r="C122" s="54">
        <v>13</v>
      </c>
      <c r="D122" s="55" t="s">
        <v>187</v>
      </c>
      <c r="E122" s="56">
        <v>10</v>
      </c>
      <c r="F122" s="54"/>
      <c r="G122" s="57"/>
      <c r="H122" s="56"/>
      <c r="I122" s="58" t="s">
        <v>203</v>
      </c>
      <c r="J122" s="59">
        <v>1</v>
      </c>
      <c r="K122" s="60">
        <v>2</v>
      </c>
      <c r="L122" s="139"/>
      <c r="M122" s="139"/>
      <c r="N122" s="139"/>
      <c r="O122" s="139"/>
      <c r="P122" s="62">
        <v>2</v>
      </c>
      <c r="Q122" s="52"/>
    </row>
    <row r="123" spans="1:17" x14ac:dyDescent="0.2">
      <c r="A123" s="51"/>
      <c r="B123" s="53" t="s">
        <v>238</v>
      </c>
      <c r="C123" s="54">
        <v>15</v>
      </c>
      <c r="D123" s="55" t="s">
        <v>187</v>
      </c>
      <c r="E123" s="56">
        <v>0</v>
      </c>
      <c r="F123" s="54"/>
      <c r="G123" s="57"/>
      <c r="H123" s="56"/>
      <c r="I123" s="58" t="s">
        <v>202</v>
      </c>
      <c r="J123" s="59">
        <v>1</v>
      </c>
      <c r="K123" s="60">
        <v>3</v>
      </c>
      <c r="L123" s="139"/>
      <c r="M123" s="139"/>
      <c r="N123" s="139"/>
      <c r="O123" s="139"/>
      <c r="P123" s="62">
        <v>3</v>
      </c>
      <c r="Q123" s="52"/>
    </row>
    <row r="124" spans="1:17" x14ac:dyDescent="0.2">
      <c r="A124" s="51"/>
      <c r="B124" s="53" t="s">
        <v>238</v>
      </c>
      <c r="C124" s="54">
        <v>15</v>
      </c>
      <c r="D124" s="55" t="s">
        <v>187</v>
      </c>
      <c r="E124" s="56">
        <v>0</v>
      </c>
      <c r="F124" s="54"/>
      <c r="G124" s="57"/>
      <c r="H124" s="56"/>
      <c r="I124" s="58" t="s">
        <v>203</v>
      </c>
      <c r="J124" s="59">
        <v>1</v>
      </c>
      <c r="K124" s="60">
        <v>3</v>
      </c>
      <c r="L124" s="139"/>
      <c r="M124" s="139"/>
      <c r="N124" s="139"/>
      <c r="O124" s="139"/>
      <c r="P124" s="62">
        <v>3</v>
      </c>
      <c r="Q124" s="52"/>
    </row>
    <row r="125" spans="1:17" x14ac:dyDescent="0.2">
      <c r="A125" s="51"/>
      <c r="B125" s="53" t="s">
        <v>239</v>
      </c>
      <c r="C125" s="54">
        <v>17</v>
      </c>
      <c r="D125" s="55" t="s">
        <v>187</v>
      </c>
      <c r="E125" s="56">
        <v>9</v>
      </c>
      <c r="F125" s="54"/>
      <c r="G125" s="57"/>
      <c r="H125" s="56"/>
      <c r="I125" s="58" t="s">
        <v>203</v>
      </c>
      <c r="J125" s="59">
        <v>1</v>
      </c>
      <c r="K125" s="60">
        <v>4</v>
      </c>
      <c r="L125" s="139"/>
      <c r="M125" s="139"/>
      <c r="N125" s="139"/>
      <c r="O125" s="139"/>
      <c r="P125" s="62">
        <v>4</v>
      </c>
      <c r="Q125" s="52"/>
    </row>
    <row r="126" spans="1:17" x14ac:dyDescent="0.2">
      <c r="A126" s="51"/>
      <c r="B126" s="53" t="s">
        <v>239</v>
      </c>
      <c r="C126" s="54">
        <v>17</v>
      </c>
      <c r="D126" s="55" t="s">
        <v>187</v>
      </c>
      <c r="E126" s="56">
        <v>9</v>
      </c>
      <c r="F126" s="54"/>
      <c r="G126" s="57"/>
      <c r="H126" s="56"/>
      <c r="I126" s="58" t="s">
        <v>203</v>
      </c>
      <c r="J126" s="59">
        <v>1</v>
      </c>
      <c r="K126" s="60">
        <v>4</v>
      </c>
      <c r="L126" s="139"/>
      <c r="M126" s="139"/>
      <c r="N126" s="139"/>
      <c r="O126" s="139"/>
      <c r="P126" s="62">
        <v>4</v>
      </c>
      <c r="Q126" s="52"/>
    </row>
    <row r="127" spans="1:17" x14ac:dyDescent="0.2">
      <c r="A127" s="51"/>
      <c r="B127" s="53" t="s">
        <v>239</v>
      </c>
      <c r="C127" s="54">
        <v>17</v>
      </c>
      <c r="D127" s="55" t="s">
        <v>187</v>
      </c>
      <c r="E127" s="56">
        <v>9</v>
      </c>
      <c r="F127" s="54"/>
      <c r="G127" s="57"/>
      <c r="H127" s="56"/>
      <c r="I127" s="58" t="s">
        <v>202</v>
      </c>
      <c r="J127" s="59">
        <v>1</v>
      </c>
      <c r="K127" s="60">
        <v>3</v>
      </c>
      <c r="L127" s="139"/>
      <c r="M127" s="139"/>
      <c r="N127" s="139"/>
      <c r="O127" s="139"/>
      <c r="P127" s="62">
        <v>3</v>
      </c>
      <c r="Q127" s="52"/>
    </row>
    <row r="128" spans="1:17" x14ac:dyDescent="0.2">
      <c r="A128" s="51"/>
      <c r="B128" s="53" t="s">
        <v>240</v>
      </c>
      <c r="C128" s="54">
        <v>19</v>
      </c>
      <c r="D128" s="55" t="s">
        <v>187</v>
      </c>
      <c r="E128" s="56">
        <v>0</v>
      </c>
      <c r="F128" s="54"/>
      <c r="G128" s="57"/>
      <c r="H128" s="56"/>
      <c r="I128" s="58" t="s">
        <v>202</v>
      </c>
      <c r="J128" s="59">
        <v>1</v>
      </c>
      <c r="K128" s="60">
        <v>3</v>
      </c>
      <c r="L128" s="139"/>
      <c r="M128" s="139"/>
      <c r="N128" s="139"/>
      <c r="O128" s="139"/>
      <c r="P128" s="62">
        <v>3</v>
      </c>
      <c r="Q128" s="52"/>
    </row>
    <row r="129" spans="1:17" x14ac:dyDescent="0.2">
      <c r="A129" s="51"/>
      <c r="B129" s="53" t="s">
        <v>240</v>
      </c>
      <c r="C129" s="54">
        <v>19</v>
      </c>
      <c r="D129" s="55" t="s">
        <v>187</v>
      </c>
      <c r="E129" s="56">
        <v>0</v>
      </c>
      <c r="F129" s="54"/>
      <c r="G129" s="57"/>
      <c r="H129" s="56"/>
      <c r="I129" s="58" t="s">
        <v>203</v>
      </c>
      <c r="J129" s="59">
        <v>1</v>
      </c>
      <c r="K129" s="60">
        <v>2</v>
      </c>
      <c r="L129" s="139"/>
      <c r="M129" s="139"/>
      <c r="N129" s="139"/>
      <c r="O129" s="139"/>
      <c r="P129" s="62">
        <v>2</v>
      </c>
      <c r="Q129" s="52"/>
    </row>
    <row r="130" spans="1:17" x14ac:dyDescent="0.2">
      <c r="A130" s="51"/>
      <c r="B130" s="53" t="s">
        <v>241</v>
      </c>
      <c r="C130" s="54">
        <v>20</v>
      </c>
      <c r="D130" s="55" t="s">
        <v>187</v>
      </c>
      <c r="E130" s="56">
        <v>14</v>
      </c>
      <c r="F130" s="54"/>
      <c r="G130" s="57"/>
      <c r="H130" s="56"/>
      <c r="I130" s="58" t="s">
        <v>203</v>
      </c>
      <c r="J130" s="59">
        <v>1</v>
      </c>
      <c r="K130" s="60">
        <v>2</v>
      </c>
      <c r="L130" s="139"/>
      <c r="M130" s="139"/>
      <c r="N130" s="139"/>
      <c r="O130" s="139"/>
      <c r="P130" s="62">
        <v>2</v>
      </c>
      <c r="Q130" s="52"/>
    </row>
    <row r="131" spans="1:17" x14ac:dyDescent="0.2">
      <c r="A131" s="51"/>
      <c r="B131" s="53" t="s">
        <v>242</v>
      </c>
      <c r="C131" s="54">
        <v>22</v>
      </c>
      <c r="D131" s="55" t="s">
        <v>187</v>
      </c>
      <c r="E131" s="56">
        <v>14</v>
      </c>
      <c r="F131" s="54"/>
      <c r="G131" s="57"/>
      <c r="H131" s="56"/>
      <c r="I131" s="58" t="s">
        <v>202</v>
      </c>
      <c r="J131" s="59">
        <v>1</v>
      </c>
      <c r="K131" s="60">
        <v>3</v>
      </c>
      <c r="L131" s="139"/>
      <c r="M131" s="139"/>
      <c r="N131" s="139"/>
      <c r="O131" s="139"/>
      <c r="P131" s="62">
        <v>3</v>
      </c>
      <c r="Q131" s="52"/>
    </row>
    <row r="132" spans="1:17" x14ac:dyDescent="0.2">
      <c r="A132" s="51"/>
      <c r="B132" s="53" t="s">
        <v>242</v>
      </c>
      <c r="C132" s="54">
        <v>22</v>
      </c>
      <c r="D132" s="55" t="s">
        <v>187</v>
      </c>
      <c r="E132" s="56">
        <v>14</v>
      </c>
      <c r="F132" s="54"/>
      <c r="G132" s="57"/>
      <c r="H132" s="56"/>
      <c r="I132" s="58" t="s">
        <v>203</v>
      </c>
      <c r="J132" s="59">
        <v>1</v>
      </c>
      <c r="K132" s="60">
        <v>2</v>
      </c>
      <c r="L132" s="139"/>
      <c r="M132" s="139"/>
      <c r="N132" s="139"/>
      <c r="O132" s="139"/>
      <c r="P132" s="62">
        <v>2</v>
      </c>
      <c r="Q132" s="52"/>
    </row>
    <row r="133" spans="1:17" x14ac:dyDescent="0.2">
      <c r="A133" s="51"/>
      <c r="B133" s="53" t="s">
        <v>243</v>
      </c>
      <c r="C133" s="54">
        <v>25</v>
      </c>
      <c r="D133" s="55" t="s">
        <v>187</v>
      </c>
      <c r="E133" s="56">
        <v>12</v>
      </c>
      <c r="F133" s="54"/>
      <c r="G133" s="57"/>
      <c r="H133" s="56"/>
      <c r="I133" s="58" t="s">
        <v>203</v>
      </c>
      <c r="J133" s="59">
        <v>1</v>
      </c>
      <c r="K133" s="60">
        <v>5</v>
      </c>
      <c r="L133" s="139"/>
      <c r="M133" s="139"/>
      <c r="N133" s="139"/>
      <c r="O133" s="139"/>
      <c r="P133" s="62">
        <v>5</v>
      </c>
      <c r="Q133" s="52"/>
    </row>
    <row r="134" spans="1:17" x14ac:dyDescent="0.2">
      <c r="A134" s="51"/>
      <c r="B134" s="53" t="s">
        <v>243</v>
      </c>
      <c r="C134" s="54">
        <v>25</v>
      </c>
      <c r="D134" s="55" t="s">
        <v>187</v>
      </c>
      <c r="E134" s="56">
        <v>12</v>
      </c>
      <c r="F134" s="54"/>
      <c r="G134" s="57"/>
      <c r="H134" s="56"/>
      <c r="I134" s="58" t="s">
        <v>203</v>
      </c>
      <c r="J134" s="59">
        <v>1</v>
      </c>
      <c r="K134" s="60">
        <v>4</v>
      </c>
      <c r="L134" s="139"/>
      <c r="M134" s="139"/>
      <c r="N134" s="139"/>
      <c r="O134" s="139"/>
      <c r="P134" s="62">
        <v>4</v>
      </c>
      <c r="Q134" s="52"/>
    </row>
    <row r="135" spans="1:17" x14ac:dyDescent="0.2">
      <c r="A135" s="51"/>
      <c r="B135" s="53" t="s">
        <v>243</v>
      </c>
      <c r="C135" s="54">
        <v>25</v>
      </c>
      <c r="D135" s="55" t="s">
        <v>187</v>
      </c>
      <c r="E135" s="56">
        <v>12</v>
      </c>
      <c r="F135" s="54"/>
      <c r="G135" s="57"/>
      <c r="H135" s="56"/>
      <c r="I135" s="58" t="s">
        <v>202</v>
      </c>
      <c r="J135" s="59">
        <v>1</v>
      </c>
      <c r="K135" s="60">
        <v>2</v>
      </c>
      <c r="L135" s="139"/>
      <c r="M135" s="139"/>
      <c r="N135" s="139"/>
      <c r="O135" s="139"/>
      <c r="P135" s="62">
        <v>2</v>
      </c>
      <c r="Q135" s="52"/>
    </row>
    <row r="136" spans="1:17" x14ac:dyDescent="0.2">
      <c r="A136" s="51"/>
      <c r="B136" s="53" t="s">
        <v>244</v>
      </c>
      <c r="C136" s="54">
        <v>28</v>
      </c>
      <c r="D136" s="55" t="s">
        <v>187</v>
      </c>
      <c r="E136" s="56">
        <v>8</v>
      </c>
      <c r="F136" s="54"/>
      <c r="G136" s="57"/>
      <c r="H136" s="56"/>
      <c r="I136" s="58" t="s">
        <v>202</v>
      </c>
      <c r="J136" s="59">
        <v>1</v>
      </c>
      <c r="K136" s="60">
        <v>5</v>
      </c>
      <c r="L136" s="139"/>
      <c r="M136" s="139"/>
      <c r="N136" s="139"/>
      <c r="O136" s="139"/>
      <c r="P136" s="62">
        <v>5</v>
      </c>
      <c r="Q136" s="52"/>
    </row>
    <row r="137" spans="1:17" x14ac:dyDescent="0.2">
      <c r="A137" s="51"/>
      <c r="B137" s="53" t="s">
        <v>244</v>
      </c>
      <c r="C137" s="54">
        <v>28</v>
      </c>
      <c r="D137" s="55" t="s">
        <v>187</v>
      </c>
      <c r="E137" s="56">
        <v>8</v>
      </c>
      <c r="F137" s="54"/>
      <c r="G137" s="57"/>
      <c r="H137" s="56"/>
      <c r="I137" s="58" t="s">
        <v>203</v>
      </c>
      <c r="J137" s="59">
        <v>1</v>
      </c>
      <c r="K137" s="60">
        <v>5</v>
      </c>
      <c r="L137" s="139"/>
      <c r="M137" s="139"/>
      <c r="N137" s="139"/>
      <c r="O137" s="139"/>
      <c r="P137" s="62">
        <v>5</v>
      </c>
      <c r="Q137" s="52"/>
    </row>
    <row r="138" spans="1:17" x14ac:dyDescent="0.2">
      <c r="A138" s="51"/>
      <c r="B138" s="64" t="s">
        <v>127</v>
      </c>
      <c r="C138" s="65"/>
      <c r="D138" s="66"/>
      <c r="E138" s="67"/>
      <c r="F138" s="65"/>
      <c r="G138" s="68"/>
      <c r="H138" s="67"/>
      <c r="I138" s="69"/>
      <c r="J138" s="69"/>
      <c r="K138" s="70"/>
      <c r="L138" s="70"/>
      <c r="M138" s="70"/>
      <c r="N138" s="70"/>
      <c r="O138" s="70"/>
      <c r="P138" s="71">
        <f>SUM(P110:P137)</f>
        <v>89</v>
      </c>
      <c r="Q138" s="72" t="s">
        <v>18</v>
      </c>
    </row>
    <row r="139" spans="1:17" x14ac:dyDescent="0.2">
      <c r="A139" s="51"/>
      <c r="B139" s="53"/>
      <c r="C139" s="54"/>
      <c r="D139" s="55"/>
      <c r="E139" s="56"/>
      <c r="F139" s="54"/>
      <c r="G139" s="57"/>
      <c r="H139" s="56"/>
      <c r="I139" s="58"/>
      <c r="J139" s="59"/>
      <c r="K139" s="60"/>
      <c r="L139" s="59"/>
      <c r="M139" s="59"/>
      <c r="N139" s="59"/>
      <c r="O139" s="59"/>
      <c r="P139" s="62"/>
      <c r="Q139" s="63"/>
    </row>
    <row r="140" spans="1:17" x14ac:dyDescent="0.2">
      <c r="A140" s="51" t="s">
        <v>50</v>
      </c>
      <c r="B140" s="255" t="s">
        <v>53</v>
      </c>
      <c r="C140" s="256"/>
      <c r="D140" s="256"/>
      <c r="E140" s="256"/>
      <c r="F140" s="256"/>
      <c r="G140" s="256"/>
      <c r="H140" s="256"/>
      <c r="I140" s="256"/>
      <c r="J140" s="256"/>
      <c r="K140" s="256"/>
      <c r="L140" s="256"/>
      <c r="M140" s="256"/>
      <c r="N140" s="256"/>
      <c r="O140" s="256"/>
      <c r="P140" s="257"/>
      <c r="Q140" s="52">
        <v>423</v>
      </c>
    </row>
    <row r="141" spans="1:17" x14ac:dyDescent="0.2">
      <c r="A141" s="51"/>
      <c r="B141" s="53" t="s">
        <v>201</v>
      </c>
      <c r="C141" s="54">
        <v>28</v>
      </c>
      <c r="D141" s="55" t="s">
        <v>187</v>
      </c>
      <c r="E141" s="56">
        <v>7</v>
      </c>
      <c r="F141" s="54">
        <v>25</v>
      </c>
      <c r="G141" s="55" t="s">
        <v>187</v>
      </c>
      <c r="H141" s="56">
        <v>12</v>
      </c>
      <c r="I141" s="58"/>
      <c r="J141" s="59"/>
      <c r="K141" s="60">
        <v>55</v>
      </c>
      <c r="L141" s="59"/>
      <c r="M141" s="59"/>
      <c r="N141" s="59"/>
      <c r="O141" s="59"/>
      <c r="P141" s="62">
        <v>55</v>
      </c>
      <c r="Q141" s="63"/>
    </row>
    <row r="142" spans="1:17" x14ac:dyDescent="0.2">
      <c r="A142" s="51"/>
      <c r="B142" s="53" t="s">
        <v>201</v>
      </c>
      <c r="C142" s="54">
        <v>25</v>
      </c>
      <c r="D142" s="55" t="s">
        <v>187</v>
      </c>
      <c r="E142" s="56">
        <v>12</v>
      </c>
      <c r="F142" s="54">
        <v>24</v>
      </c>
      <c r="G142" s="55" t="s">
        <v>187</v>
      </c>
      <c r="H142" s="56">
        <v>13</v>
      </c>
      <c r="I142" s="58"/>
      <c r="J142" s="59"/>
      <c r="K142" s="60">
        <v>19</v>
      </c>
      <c r="L142" s="59"/>
      <c r="M142" s="59"/>
      <c r="N142" s="59"/>
      <c r="O142" s="59"/>
      <c r="P142" s="62">
        <v>19</v>
      </c>
      <c r="Q142" s="63"/>
    </row>
    <row r="143" spans="1:17" x14ac:dyDescent="0.2">
      <c r="A143" s="51"/>
      <c r="B143" s="53" t="s">
        <v>201</v>
      </c>
      <c r="C143" s="54">
        <v>24</v>
      </c>
      <c r="D143" s="55" t="s">
        <v>187</v>
      </c>
      <c r="E143" s="56">
        <v>13</v>
      </c>
      <c r="F143" s="54">
        <v>22</v>
      </c>
      <c r="G143" s="55" t="s">
        <v>187</v>
      </c>
      <c r="H143" s="56">
        <v>13</v>
      </c>
      <c r="I143" s="58"/>
      <c r="J143" s="59"/>
      <c r="K143" s="60">
        <v>40</v>
      </c>
      <c r="L143" s="59"/>
      <c r="M143" s="59"/>
      <c r="N143" s="59"/>
      <c r="O143" s="59"/>
      <c r="P143" s="62">
        <v>40</v>
      </c>
      <c r="Q143" s="63"/>
    </row>
    <row r="144" spans="1:17" x14ac:dyDescent="0.2">
      <c r="A144" s="51"/>
      <c r="B144" s="53" t="s">
        <v>201</v>
      </c>
      <c r="C144" s="54">
        <v>4</v>
      </c>
      <c r="D144" s="55" t="s">
        <v>187</v>
      </c>
      <c r="E144" s="56">
        <v>17</v>
      </c>
      <c r="F144" s="54">
        <v>2</v>
      </c>
      <c r="G144" s="55" t="s">
        <v>187</v>
      </c>
      <c r="H144" s="56">
        <v>0</v>
      </c>
      <c r="I144" s="58"/>
      <c r="J144" s="59"/>
      <c r="K144" s="60">
        <v>57</v>
      </c>
      <c r="L144" s="59"/>
      <c r="M144" s="59"/>
      <c r="N144" s="59"/>
      <c r="O144" s="59"/>
      <c r="P144" s="62">
        <v>57</v>
      </c>
      <c r="Q144" s="63"/>
    </row>
    <row r="145" spans="1:17" x14ac:dyDescent="0.2">
      <c r="A145" s="51"/>
      <c r="B145" s="53" t="s">
        <v>201</v>
      </c>
      <c r="C145" s="54">
        <v>2</v>
      </c>
      <c r="D145" s="55" t="s">
        <v>187</v>
      </c>
      <c r="E145" s="56">
        <v>0</v>
      </c>
      <c r="F145" s="54">
        <v>0</v>
      </c>
      <c r="G145" s="55" t="s">
        <v>187</v>
      </c>
      <c r="H145" s="56">
        <v>7</v>
      </c>
      <c r="I145" s="58"/>
      <c r="J145" s="59"/>
      <c r="K145" s="60">
        <v>33</v>
      </c>
      <c r="L145" s="59"/>
      <c r="M145" s="59"/>
      <c r="N145" s="59"/>
      <c r="O145" s="59"/>
      <c r="P145" s="62">
        <v>33</v>
      </c>
      <c r="Q145" s="63"/>
    </row>
    <row r="146" spans="1:17" x14ac:dyDescent="0.2">
      <c r="A146" s="51"/>
      <c r="B146" s="53" t="s">
        <v>201</v>
      </c>
      <c r="C146" s="54">
        <v>0</v>
      </c>
      <c r="D146" s="55" t="s">
        <v>187</v>
      </c>
      <c r="E146" s="56">
        <v>7</v>
      </c>
      <c r="F146" s="287" t="s">
        <v>207</v>
      </c>
      <c r="G146" s="287"/>
      <c r="H146" s="287"/>
      <c r="I146" s="58"/>
      <c r="J146" s="59"/>
      <c r="K146" s="60">
        <v>14</v>
      </c>
      <c r="L146" s="59"/>
      <c r="M146" s="59"/>
      <c r="N146" s="59"/>
      <c r="O146" s="59"/>
      <c r="P146" s="62">
        <v>14</v>
      </c>
      <c r="Q146" s="63"/>
    </row>
    <row r="147" spans="1:17" x14ac:dyDescent="0.2">
      <c r="A147" s="51"/>
      <c r="B147" s="64" t="s">
        <v>127</v>
      </c>
      <c r="C147" s="65"/>
      <c r="D147" s="66"/>
      <c r="E147" s="67"/>
      <c r="F147" s="65"/>
      <c r="G147" s="68"/>
      <c r="H147" s="67"/>
      <c r="I147" s="69"/>
      <c r="J147" s="69"/>
      <c r="K147" s="70"/>
      <c r="L147" s="70"/>
      <c r="M147" s="70"/>
      <c r="N147" s="70"/>
      <c r="O147" s="70"/>
      <c r="P147" s="71">
        <f>SUM(P141:P146)</f>
        <v>218</v>
      </c>
      <c r="Q147" s="72" t="s">
        <v>18</v>
      </c>
    </row>
    <row r="148" spans="1:17" x14ac:dyDescent="0.2">
      <c r="A148" s="51"/>
      <c r="B148" s="53"/>
      <c r="C148" s="54"/>
      <c r="D148" s="55"/>
      <c r="E148" s="56"/>
      <c r="F148" s="54"/>
      <c r="G148" s="57"/>
      <c r="H148" s="56"/>
      <c r="I148" s="58"/>
      <c r="J148" s="59"/>
      <c r="K148" s="60"/>
      <c r="L148" s="59"/>
      <c r="M148" s="59"/>
      <c r="N148" s="59"/>
      <c r="O148" s="59"/>
      <c r="P148" s="62"/>
      <c r="Q148" s="63"/>
    </row>
    <row r="149" spans="1:17" x14ac:dyDescent="0.2">
      <c r="A149" s="51" t="s">
        <v>52</v>
      </c>
      <c r="B149" s="255" t="s">
        <v>55</v>
      </c>
      <c r="C149" s="256"/>
      <c r="D149" s="256"/>
      <c r="E149" s="256"/>
      <c r="F149" s="256"/>
      <c r="G149" s="256"/>
      <c r="H149" s="256"/>
      <c r="I149" s="256"/>
      <c r="J149" s="256"/>
      <c r="K149" s="256"/>
      <c r="L149" s="256"/>
      <c r="M149" s="256"/>
      <c r="N149" s="256"/>
      <c r="O149" s="256"/>
      <c r="P149" s="257"/>
      <c r="Q149" s="52">
        <v>219</v>
      </c>
    </row>
    <row r="150" spans="1:17" x14ac:dyDescent="0.2">
      <c r="A150" s="51"/>
      <c r="B150" s="53" t="s">
        <v>201</v>
      </c>
      <c r="C150" s="54">
        <v>22</v>
      </c>
      <c r="D150" s="55" t="s">
        <v>187</v>
      </c>
      <c r="E150" s="56">
        <v>13</v>
      </c>
      <c r="F150" s="54">
        <v>20</v>
      </c>
      <c r="G150" s="57" t="s">
        <v>187</v>
      </c>
      <c r="H150" s="56">
        <v>13</v>
      </c>
      <c r="I150" s="58"/>
      <c r="J150" s="59"/>
      <c r="K150" s="60">
        <v>40</v>
      </c>
      <c r="L150" s="59"/>
      <c r="M150" s="59"/>
      <c r="N150" s="59"/>
      <c r="O150" s="59"/>
      <c r="P150" s="62">
        <v>40</v>
      </c>
      <c r="Q150" s="63"/>
    </row>
    <row r="151" spans="1:17" x14ac:dyDescent="0.2">
      <c r="A151" s="51"/>
      <c r="B151" s="64" t="s">
        <v>127</v>
      </c>
      <c r="C151" s="65"/>
      <c r="D151" s="66"/>
      <c r="E151" s="67"/>
      <c r="F151" s="65"/>
      <c r="G151" s="68"/>
      <c r="H151" s="67"/>
      <c r="I151" s="69"/>
      <c r="J151" s="69"/>
      <c r="K151" s="70"/>
      <c r="L151" s="70"/>
      <c r="M151" s="70"/>
      <c r="N151" s="70"/>
      <c r="O151" s="70"/>
      <c r="P151" s="71">
        <f>SUM(P150)</f>
        <v>40</v>
      </c>
      <c r="Q151" s="72" t="s">
        <v>18</v>
      </c>
    </row>
    <row r="152" spans="1:17" x14ac:dyDescent="0.2">
      <c r="A152" s="51"/>
      <c r="B152" s="121"/>
      <c r="C152" s="122"/>
      <c r="D152" s="123"/>
      <c r="E152" s="124"/>
      <c r="F152" s="122"/>
      <c r="G152" s="125"/>
      <c r="H152" s="124"/>
      <c r="I152" s="58"/>
      <c r="J152" s="58"/>
      <c r="K152" s="130"/>
      <c r="L152" s="130"/>
      <c r="M152" s="130"/>
      <c r="N152" s="130"/>
      <c r="O152" s="130"/>
      <c r="P152" s="128"/>
      <c r="Q152" s="129"/>
    </row>
    <row r="153" spans="1:17" x14ac:dyDescent="0.2">
      <c r="A153" s="51" t="s">
        <v>54</v>
      </c>
      <c r="B153" s="255" t="s">
        <v>57</v>
      </c>
      <c r="C153" s="256"/>
      <c r="D153" s="256"/>
      <c r="E153" s="256"/>
      <c r="F153" s="256"/>
      <c r="G153" s="256"/>
      <c r="H153" s="256"/>
      <c r="I153" s="256"/>
      <c r="J153" s="256"/>
      <c r="K153" s="256"/>
      <c r="L153" s="256"/>
      <c r="M153" s="256"/>
      <c r="N153" s="256"/>
      <c r="O153" s="256"/>
      <c r="P153" s="257"/>
      <c r="Q153" s="52">
        <v>64</v>
      </c>
    </row>
    <row r="154" spans="1:17" x14ac:dyDescent="0.2">
      <c r="A154" s="51"/>
      <c r="B154" s="53" t="s">
        <v>201</v>
      </c>
      <c r="C154" s="54">
        <v>20</v>
      </c>
      <c r="D154" s="54" t="s">
        <v>187</v>
      </c>
      <c r="E154" s="56">
        <v>13</v>
      </c>
      <c r="F154" s="54">
        <v>19</v>
      </c>
      <c r="G154" s="54" t="s">
        <v>187</v>
      </c>
      <c r="H154" s="54">
        <v>0</v>
      </c>
      <c r="I154" s="54"/>
      <c r="J154" s="59"/>
      <c r="K154" s="60">
        <v>33</v>
      </c>
      <c r="L154" s="59"/>
      <c r="M154" s="59"/>
      <c r="N154" s="59"/>
      <c r="O154" s="59"/>
      <c r="P154" s="62">
        <v>33</v>
      </c>
      <c r="Q154" s="52"/>
    </row>
    <row r="155" spans="1:17" x14ac:dyDescent="0.2">
      <c r="A155" s="51"/>
      <c r="B155" s="53" t="s">
        <v>201</v>
      </c>
      <c r="C155" s="54">
        <v>19</v>
      </c>
      <c r="D155" s="54" t="s">
        <v>187</v>
      </c>
      <c r="E155" s="56">
        <v>0</v>
      </c>
      <c r="F155" s="54">
        <v>17</v>
      </c>
      <c r="G155" s="54" t="s">
        <v>187</v>
      </c>
      <c r="H155" s="54">
        <v>9</v>
      </c>
      <c r="I155" s="54"/>
      <c r="J155" s="59"/>
      <c r="K155" s="60">
        <v>31</v>
      </c>
      <c r="L155" s="59"/>
      <c r="M155" s="59"/>
      <c r="N155" s="59"/>
      <c r="O155" s="59"/>
      <c r="P155" s="62">
        <v>31</v>
      </c>
      <c r="Q155" s="129"/>
    </row>
    <row r="156" spans="1:17" x14ac:dyDescent="0.2">
      <c r="A156" s="51"/>
      <c r="B156" s="64" t="s">
        <v>127</v>
      </c>
      <c r="C156" s="65"/>
      <c r="D156" s="66"/>
      <c r="E156" s="67"/>
      <c r="F156" s="65"/>
      <c r="G156" s="68"/>
      <c r="H156" s="67"/>
      <c r="I156" s="69"/>
      <c r="J156" s="69"/>
      <c r="K156" s="70"/>
      <c r="L156" s="70"/>
      <c r="M156" s="70"/>
      <c r="N156" s="70"/>
      <c r="O156" s="70"/>
      <c r="P156" s="71">
        <f>SUM(P154:P155)</f>
        <v>64</v>
      </c>
      <c r="Q156" s="72" t="s">
        <v>18</v>
      </c>
    </row>
    <row r="157" spans="1:17" x14ac:dyDescent="0.2">
      <c r="A157" s="51"/>
      <c r="B157" s="121"/>
      <c r="C157" s="122"/>
      <c r="D157" s="123"/>
      <c r="E157" s="124"/>
      <c r="F157" s="122"/>
      <c r="G157" s="125"/>
      <c r="H157" s="124"/>
      <c r="I157" s="58"/>
      <c r="J157" s="58"/>
      <c r="K157" s="130"/>
      <c r="L157" s="130"/>
      <c r="M157" s="130"/>
      <c r="N157" s="130"/>
      <c r="O157" s="130"/>
      <c r="P157" s="128"/>
      <c r="Q157" s="129"/>
    </row>
    <row r="158" spans="1:17" x14ac:dyDescent="0.2">
      <c r="A158" s="51" t="s">
        <v>56</v>
      </c>
      <c r="B158" s="255" t="s">
        <v>59</v>
      </c>
      <c r="C158" s="256"/>
      <c r="D158" s="256"/>
      <c r="E158" s="256"/>
      <c r="F158" s="256"/>
      <c r="G158" s="256"/>
      <c r="H158" s="256"/>
      <c r="I158" s="256"/>
      <c r="J158" s="256"/>
      <c r="K158" s="256"/>
      <c r="L158" s="256"/>
      <c r="M158" s="256"/>
      <c r="N158" s="256"/>
      <c r="O158" s="256"/>
      <c r="P158" s="257"/>
      <c r="Q158" s="166">
        <v>216</v>
      </c>
    </row>
    <row r="159" spans="1:17" x14ac:dyDescent="0.2">
      <c r="A159" s="51"/>
      <c r="B159" s="53" t="s">
        <v>201</v>
      </c>
      <c r="C159" s="54">
        <v>17</v>
      </c>
      <c r="D159" s="54" t="s">
        <v>187</v>
      </c>
      <c r="E159" s="56">
        <v>8</v>
      </c>
      <c r="F159" s="54">
        <v>16</v>
      </c>
      <c r="G159" s="54" t="s">
        <v>187</v>
      </c>
      <c r="H159" s="56">
        <v>13</v>
      </c>
      <c r="I159" s="54"/>
      <c r="J159" s="59"/>
      <c r="K159" s="60">
        <v>15</v>
      </c>
      <c r="L159" s="59"/>
      <c r="M159" s="59"/>
      <c r="N159" s="59"/>
      <c r="O159" s="59"/>
      <c r="P159" s="62">
        <v>15</v>
      </c>
      <c r="Q159" s="52"/>
    </row>
    <row r="160" spans="1:17" x14ac:dyDescent="0.2">
      <c r="A160" s="51"/>
      <c r="B160" s="53" t="s">
        <v>201</v>
      </c>
      <c r="C160" s="54">
        <v>16</v>
      </c>
      <c r="D160" s="54" t="s">
        <v>187</v>
      </c>
      <c r="E160" s="56">
        <v>13</v>
      </c>
      <c r="F160" s="54">
        <v>14</v>
      </c>
      <c r="G160" s="54" t="s">
        <v>187</v>
      </c>
      <c r="H160" s="56">
        <v>19</v>
      </c>
      <c r="I160" s="54"/>
      <c r="J160" s="59"/>
      <c r="K160" s="60">
        <v>34</v>
      </c>
      <c r="L160" s="59"/>
      <c r="M160" s="59"/>
      <c r="N160" s="59"/>
      <c r="O160" s="59"/>
      <c r="P160" s="62">
        <v>34</v>
      </c>
      <c r="Q160" s="129"/>
    </row>
    <row r="161" spans="1:17" x14ac:dyDescent="0.2">
      <c r="A161" s="51"/>
      <c r="B161" s="53" t="s">
        <v>201</v>
      </c>
      <c r="C161" s="54">
        <v>14</v>
      </c>
      <c r="D161" s="54" t="s">
        <v>187</v>
      </c>
      <c r="E161" s="56">
        <v>19</v>
      </c>
      <c r="F161" s="54">
        <v>13</v>
      </c>
      <c r="G161" s="54" t="s">
        <v>187</v>
      </c>
      <c r="H161" s="56">
        <v>10</v>
      </c>
      <c r="I161" s="54"/>
      <c r="J161" s="59"/>
      <c r="K161" s="60">
        <v>29</v>
      </c>
      <c r="L161" s="59"/>
      <c r="M161" s="59"/>
      <c r="N161" s="59"/>
      <c r="O161" s="59"/>
      <c r="P161" s="62">
        <v>29</v>
      </c>
      <c r="Q161" s="129"/>
    </row>
    <row r="162" spans="1:17" x14ac:dyDescent="0.2">
      <c r="A162" s="51"/>
      <c r="B162" s="53" t="s">
        <v>201</v>
      </c>
      <c r="C162" s="54">
        <v>13</v>
      </c>
      <c r="D162" s="54" t="s">
        <v>187</v>
      </c>
      <c r="E162" s="56">
        <v>10</v>
      </c>
      <c r="F162" s="54">
        <v>11</v>
      </c>
      <c r="G162" s="54" t="s">
        <v>187</v>
      </c>
      <c r="H162" s="56">
        <v>14</v>
      </c>
      <c r="I162" s="58"/>
      <c r="J162" s="59"/>
      <c r="K162" s="60">
        <v>36</v>
      </c>
      <c r="L162" s="130"/>
      <c r="M162" s="130"/>
      <c r="N162" s="130"/>
      <c r="O162" s="130"/>
      <c r="P162" s="62">
        <v>36</v>
      </c>
      <c r="Q162" s="129"/>
    </row>
    <row r="163" spans="1:17" x14ac:dyDescent="0.2">
      <c r="A163" s="51"/>
      <c r="B163" s="53" t="s">
        <v>201</v>
      </c>
      <c r="C163" s="54">
        <v>11</v>
      </c>
      <c r="D163" s="54" t="s">
        <v>187</v>
      </c>
      <c r="E163" s="56">
        <v>14</v>
      </c>
      <c r="F163" s="54">
        <v>9</v>
      </c>
      <c r="G163" s="54" t="s">
        <v>187</v>
      </c>
      <c r="H163" s="56">
        <v>19</v>
      </c>
      <c r="I163" s="58"/>
      <c r="J163" s="59"/>
      <c r="K163" s="60">
        <v>35</v>
      </c>
      <c r="L163" s="130"/>
      <c r="M163" s="130"/>
      <c r="N163" s="130"/>
      <c r="O163" s="130"/>
      <c r="P163" s="62">
        <v>35</v>
      </c>
      <c r="Q163" s="129"/>
    </row>
    <row r="164" spans="1:17" x14ac:dyDescent="0.2">
      <c r="A164" s="51"/>
      <c r="B164" s="53" t="s">
        <v>201</v>
      </c>
      <c r="C164" s="54">
        <v>9</v>
      </c>
      <c r="D164" s="54" t="s">
        <v>187</v>
      </c>
      <c r="E164" s="56">
        <v>19</v>
      </c>
      <c r="F164" s="54">
        <v>8</v>
      </c>
      <c r="G164" s="54" t="s">
        <v>187</v>
      </c>
      <c r="H164" s="56">
        <v>14</v>
      </c>
      <c r="I164" s="58"/>
      <c r="J164" s="59"/>
      <c r="K164" s="60">
        <v>24</v>
      </c>
      <c r="L164" s="130"/>
      <c r="M164" s="130"/>
      <c r="N164" s="130"/>
      <c r="O164" s="130"/>
      <c r="P164" s="62">
        <v>25</v>
      </c>
      <c r="Q164" s="129"/>
    </row>
    <row r="165" spans="1:17" x14ac:dyDescent="0.2">
      <c r="A165" s="51"/>
      <c r="B165" s="53" t="s">
        <v>201</v>
      </c>
      <c r="C165" s="54">
        <v>8</v>
      </c>
      <c r="D165" s="54" t="s">
        <v>187</v>
      </c>
      <c r="E165" s="56">
        <v>14</v>
      </c>
      <c r="F165" s="281" t="s">
        <v>193</v>
      </c>
      <c r="G165" s="281"/>
      <c r="H165" s="281"/>
      <c r="I165" s="58"/>
      <c r="J165" s="59"/>
      <c r="K165" s="60">
        <v>42</v>
      </c>
      <c r="L165" s="130"/>
      <c r="M165" s="130"/>
      <c r="N165" s="130"/>
      <c r="O165" s="130"/>
      <c r="P165" s="62">
        <v>42</v>
      </c>
      <c r="Q165" s="129"/>
    </row>
    <row r="166" spans="1:17" x14ac:dyDescent="0.2">
      <c r="A166" s="51"/>
      <c r="B166" s="64" t="s">
        <v>127</v>
      </c>
      <c r="C166" s="65"/>
      <c r="D166" s="66"/>
      <c r="E166" s="67"/>
      <c r="F166" s="65"/>
      <c r="G166" s="68"/>
      <c r="H166" s="67"/>
      <c r="I166" s="69"/>
      <c r="J166" s="69"/>
      <c r="K166" s="70"/>
      <c r="L166" s="70"/>
      <c r="M166" s="70"/>
      <c r="N166" s="70"/>
      <c r="O166" s="70"/>
      <c r="P166" s="71">
        <f>SUM(P159:P165)</f>
        <v>216</v>
      </c>
      <c r="Q166" s="72" t="s">
        <v>18</v>
      </c>
    </row>
    <row r="167" spans="1:17" x14ac:dyDescent="0.2">
      <c r="A167" s="51"/>
      <c r="B167" s="121"/>
      <c r="C167" s="122"/>
      <c r="D167" s="123"/>
      <c r="E167" s="124"/>
      <c r="F167" s="122"/>
      <c r="G167" s="125"/>
      <c r="H167" s="124"/>
      <c r="I167" s="58"/>
      <c r="J167" s="58"/>
      <c r="K167" s="130"/>
      <c r="L167" s="130"/>
      <c r="M167" s="130"/>
      <c r="N167" s="130"/>
      <c r="O167" s="130"/>
      <c r="P167" s="128"/>
      <c r="Q167" s="129"/>
    </row>
    <row r="168" spans="1:17" x14ac:dyDescent="0.2">
      <c r="A168" s="51" t="s">
        <v>58</v>
      </c>
      <c r="B168" s="255" t="s">
        <v>64</v>
      </c>
      <c r="C168" s="256"/>
      <c r="D168" s="256"/>
      <c r="E168" s="256"/>
      <c r="F168" s="256"/>
      <c r="G168" s="256"/>
      <c r="H168" s="256"/>
      <c r="I168" s="256"/>
      <c r="J168" s="256"/>
      <c r="K168" s="256"/>
      <c r="L168" s="256"/>
      <c r="M168" s="256"/>
      <c r="N168" s="256"/>
      <c r="O168" s="256"/>
      <c r="P168" s="257"/>
      <c r="Q168" s="52">
        <v>12</v>
      </c>
    </row>
    <row r="169" spans="1:17" x14ac:dyDescent="0.2">
      <c r="A169" s="51"/>
      <c r="B169" s="53" t="s">
        <v>201</v>
      </c>
      <c r="C169" s="54">
        <v>0</v>
      </c>
      <c r="D169" s="55" t="s">
        <v>187</v>
      </c>
      <c r="E169" s="56">
        <v>7</v>
      </c>
      <c r="F169" s="54"/>
      <c r="G169" s="57"/>
      <c r="H169" s="56"/>
      <c r="I169" s="58"/>
      <c r="J169" s="59">
        <v>1</v>
      </c>
      <c r="K169" s="60"/>
      <c r="L169" s="59"/>
      <c r="M169" s="59"/>
      <c r="N169" s="59"/>
      <c r="O169" s="59"/>
      <c r="P169" s="62">
        <v>1</v>
      </c>
      <c r="Q169" s="63"/>
    </row>
    <row r="170" spans="1:17" x14ac:dyDescent="0.2">
      <c r="A170" s="51"/>
      <c r="B170" s="53" t="s">
        <v>201</v>
      </c>
      <c r="C170" s="54">
        <v>2</v>
      </c>
      <c r="D170" s="55" t="s">
        <v>187</v>
      </c>
      <c r="E170" s="56">
        <v>0</v>
      </c>
      <c r="F170" s="54"/>
      <c r="G170" s="57"/>
      <c r="H170" s="56"/>
      <c r="I170" s="58"/>
      <c r="J170" s="59">
        <v>1</v>
      </c>
      <c r="K170" s="60"/>
      <c r="L170" s="59"/>
      <c r="M170" s="59"/>
      <c r="N170" s="59"/>
      <c r="O170" s="59"/>
      <c r="P170" s="62">
        <v>1</v>
      </c>
      <c r="Q170" s="63"/>
    </row>
    <row r="171" spans="1:17" x14ac:dyDescent="0.2">
      <c r="A171" s="51"/>
      <c r="B171" s="53" t="s">
        <v>201</v>
      </c>
      <c r="C171" s="54">
        <v>4</v>
      </c>
      <c r="D171" s="55" t="s">
        <v>187</v>
      </c>
      <c r="E171" s="56">
        <v>16</v>
      </c>
      <c r="F171" s="54"/>
      <c r="G171" s="57"/>
      <c r="H171" s="56"/>
      <c r="I171" s="58"/>
      <c r="J171" s="59">
        <v>1</v>
      </c>
      <c r="K171" s="60"/>
      <c r="L171" s="59"/>
      <c r="M171" s="59"/>
      <c r="N171" s="59"/>
      <c r="O171" s="59"/>
      <c r="P171" s="62">
        <v>1</v>
      </c>
      <c r="Q171" s="63"/>
    </row>
    <row r="172" spans="1:17" x14ac:dyDescent="0.2">
      <c r="A172" s="51"/>
      <c r="B172" s="53" t="s">
        <v>201</v>
      </c>
      <c r="C172" s="54">
        <v>24</v>
      </c>
      <c r="D172" s="55" t="s">
        <v>187</v>
      </c>
      <c r="E172" s="56">
        <v>13</v>
      </c>
      <c r="F172" s="54"/>
      <c r="G172" s="57"/>
      <c r="H172" s="56"/>
      <c r="I172" s="58"/>
      <c r="J172" s="59">
        <v>1</v>
      </c>
      <c r="K172" s="60"/>
      <c r="L172" s="59"/>
      <c r="M172" s="59"/>
      <c r="N172" s="59"/>
      <c r="O172" s="59"/>
      <c r="P172" s="62">
        <v>1</v>
      </c>
      <c r="Q172" s="63"/>
    </row>
    <row r="173" spans="1:17" x14ac:dyDescent="0.2">
      <c r="A173" s="51"/>
      <c r="B173" s="53" t="s">
        <v>201</v>
      </c>
      <c r="C173" s="54">
        <v>25</v>
      </c>
      <c r="D173" s="55" t="s">
        <v>187</v>
      </c>
      <c r="E173" s="56">
        <v>12</v>
      </c>
      <c r="F173" s="54"/>
      <c r="G173" s="57"/>
      <c r="H173" s="56"/>
      <c r="I173" s="58"/>
      <c r="J173" s="59">
        <v>1</v>
      </c>
      <c r="K173" s="60"/>
      <c r="L173" s="59"/>
      <c r="M173" s="59"/>
      <c r="N173" s="59"/>
      <c r="O173" s="59"/>
      <c r="P173" s="62">
        <v>1</v>
      </c>
      <c r="Q173" s="63"/>
    </row>
    <row r="174" spans="1:17" x14ac:dyDescent="0.2">
      <c r="A174" s="51"/>
      <c r="B174" s="53" t="s">
        <v>201</v>
      </c>
      <c r="C174" s="54">
        <v>28</v>
      </c>
      <c r="D174" s="55" t="s">
        <v>187</v>
      </c>
      <c r="E174" s="56">
        <v>7</v>
      </c>
      <c r="F174" s="54"/>
      <c r="G174" s="57"/>
      <c r="H174" s="56"/>
      <c r="I174" s="58"/>
      <c r="J174" s="59">
        <v>1</v>
      </c>
      <c r="K174" s="60"/>
      <c r="L174" s="59"/>
      <c r="M174" s="59"/>
      <c r="N174" s="59"/>
      <c r="O174" s="59"/>
      <c r="P174" s="62">
        <v>1</v>
      </c>
      <c r="Q174" s="63"/>
    </row>
    <row r="175" spans="1:17" x14ac:dyDescent="0.2">
      <c r="A175" s="51"/>
      <c r="B175" s="64" t="s">
        <v>127</v>
      </c>
      <c r="C175" s="65"/>
      <c r="D175" s="66"/>
      <c r="E175" s="67"/>
      <c r="F175" s="65"/>
      <c r="G175" s="68"/>
      <c r="H175" s="67"/>
      <c r="I175" s="69"/>
      <c r="J175" s="69"/>
      <c r="K175" s="70"/>
      <c r="L175" s="70"/>
      <c r="M175" s="70"/>
      <c r="N175" s="70"/>
      <c r="O175" s="70"/>
      <c r="P175" s="71">
        <f>SUM(P169:P174)</f>
        <v>6</v>
      </c>
      <c r="Q175" s="72" t="s">
        <v>209</v>
      </c>
    </row>
    <row r="176" spans="1:17" x14ac:dyDescent="0.2">
      <c r="A176" s="51"/>
      <c r="B176" s="121"/>
      <c r="C176" s="122"/>
      <c r="D176" s="123"/>
      <c r="E176" s="124"/>
      <c r="F176" s="122"/>
      <c r="G176" s="125"/>
      <c r="H176" s="124"/>
      <c r="I176" s="58"/>
      <c r="J176" s="58"/>
      <c r="K176" s="130"/>
      <c r="L176" s="130"/>
      <c r="M176" s="130"/>
      <c r="N176" s="130"/>
      <c r="O176" s="130"/>
      <c r="P176" s="128"/>
      <c r="Q176" s="129"/>
    </row>
    <row r="177" spans="1:17" x14ac:dyDescent="0.2">
      <c r="A177" s="51" t="s">
        <v>60</v>
      </c>
      <c r="B177" s="255" t="s">
        <v>66</v>
      </c>
      <c r="C177" s="256"/>
      <c r="D177" s="256"/>
      <c r="E177" s="256"/>
      <c r="F177" s="256"/>
      <c r="G177" s="256"/>
      <c r="H177" s="256"/>
      <c r="I177" s="256"/>
      <c r="J177" s="256"/>
      <c r="K177" s="256"/>
      <c r="L177" s="256"/>
      <c r="M177" s="256"/>
      <c r="N177" s="256"/>
      <c r="O177" s="256"/>
      <c r="P177" s="257"/>
      <c r="Q177" s="52">
        <v>7</v>
      </c>
    </row>
    <row r="178" spans="1:17" x14ac:dyDescent="0.2">
      <c r="A178" s="51"/>
      <c r="B178" s="53" t="s">
        <v>201</v>
      </c>
      <c r="C178" s="54">
        <v>22</v>
      </c>
      <c r="D178" s="55" t="s">
        <v>187</v>
      </c>
      <c r="E178" s="56">
        <v>13</v>
      </c>
      <c r="F178" s="54"/>
      <c r="G178" s="57"/>
      <c r="H178" s="56"/>
      <c r="I178" s="58"/>
      <c r="J178" s="59">
        <v>1</v>
      </c>
      <c r="K178" s="60"/>
      <c r="L178" s="59"/>
      <c r="M178" s="59"/>
      <c r="N178" s="59"/>
      <c r="O178" s="59"/>
      <c r="P178" s="62">
        <v>1</v>
      </c>
      <c r="Q178" s="63"/>
    </row>
    <row r="179" spans="1:17" x14ac:dyDescent="0.2">
      <c r="A179" s="51"/>
      <c r="B179" s="64" t="s">
        <v>127</v>
      </c>
      <c r="C179" s="65"/>
      <c r="D179" s="66"/>
      <c r="E179" s="67"/>
      <c r="F179" s="65"/>
      <c r="G179" s="68"/>
      <c r="H179" s="67"/>
      <c r="I179" s="69"/>
      <c r="J179" s="69"/>
      <c r="K179" s="70"/>
      <c r="L179" s="70"/>
      <c r="M179" s="70"/>
      <c r="N179" s="70"/>
      <c r="O179" s="70"/>
      <c r="P179" s="71">
        <f>SUM(P178)</f>
        <v>1</v>
      </c>
      <c r="Q179" s="72" t="s">
        <v>209</v>
      </c>
    </row>
    <row r="180" spans="1:17" x14ac:dyDescent="0.2">
      <c r="A180" s="51"/>
      <c r="B180" s="121"/>
      <c r="C180" s="122"/>
      <c r="D180" s="123"/>
      <c r="E180" s="124"/>
      <c r="F180" s="122"/>
      <c r="G180" s="125"/>
      <c r="H180" s="124"/>
      <c r="I180" s="58"/>
      <c r="J180" s="58"/>
      <c r="K180" s="130"/>
      <c r="L180" s="130"/>
      <c r="M180" s="130"/>
      <c r="N180" s="130"/>
      <c r="O180" s="130"/>
      <c r="P180" s="128"/>
      <c r="Q180" s="129"/>
    </row>
    <row r="181" spans="1:17" x14ac:dyDescent="0.2">
      <c r="A181" s="51" t="s">
        <v>61</v>
      </c>
      <c r="B181" s="255" t="s">
        <v>68</v>
      </c>
      <c r="C181" s="256"/>
      <c r="D181" s="256"/>
      <c r="E181" s="256"/>
      <c r="F181" s="256"/>
      <c r="G181" s="256"/>
      <c r="H181" s="256"/>
      <c r="I181" s="256"/>
      <c r="J181" s="256"/>
      <c r="K181" s="256"/>
      <c r="L181" s="256"/>
      <c r="M181" s="256"/>
      <c r="N181" s="256"/>
      <c r="O181" s="256"/>
      <c r="P181" s="257"/>
      <c r="Q181" s="166">
        <v>2</v>
      </c>
    </row>
    <row r="182" spans="1:17" x14ac:dyDescent="0.2">
      <c r="A182" s="51"/>
      <c r="B182" s="53" t="s">
        <v>201</v>
      </c>
      <c r="C182" s="54">
        <v>20</v>
      </c>
      <c r="D182" s="54" t="s">
        <v>187</v>
      </c>
      <c r="E182" s="56">
        <v>13</v>
      </c>
      <c r="F182" s="54"/>
      <c r="G182" s="54"/>
      <c r="H182" s="54"/>
      <c r="I182" s="54"/>
      <c r="J182" s="59">
        <v>1</v>
      </c>
      <c r="K182" s="60"/>
      <c r="L182" s="59"/>
      <c r="M182" s="59"/>
      <c r="N182" s="59"/>
      <c r="O182" s="59"/>
      <c r="P182" s="62">
        <v>1</v>
      </c>
      <c r="Q182" s="52"/>
    </row>
    <row r="183" spans="1:17" x14ac:dyDescent="0.2">
      <c r="A183" s="51"/>
      <c r="B183" s="53" t="s">
        <v>201</v>
      </c>
      <c r="C183" s="54">
        <v>19</v>
      </c>
      <c r="D183" s="54" t="s">
        <v>187</v>
      </c>
      <c r="E183" s="56">
        <v>0</v>
      </c>
      <c r="F183" s="54"/>
      <c r="G183" s="54"/>
      <c r="H183" s="54"/>
      <c r="I183" s="54"/>
      <c r="J183" s="59">
        <v>1</v>
      </c>
      <c r="K183" s="60"/>
      <c r="L183" s="59"/>
      <c r="M183" s="59"/>
      <c r="N183" s="59"/>
      <c r="O183" s="59"/>
      <c r="P183" s="62">
        <v>1</v>
      </c>
      <c r="Q183" s="129"/>
    </row>
    <row r="184" spans="1:17" x14ac:dyDescent="0.2">
      <c r="A184" s="51"/>
      <c r="B184" s="64" t="s">
        <v>127</v>
      </c>
      <c r="C184" s="65"/>
      <c r="D184" s="66"/>
      <c r="E184" s="67"/>
      <c r="F184" s="65"/>
      <c r="G184" s="68"/>
      <c r="H184" s="67"/>
      <c r="I184" s="69"/>
      <c r="J184" s="69"/>
      <c r="K184" s="70"/>
      <c r="L184" s="70"/>
      <c r="M184" s="70"/>
      <c r="N184" s="70"/>
      <c r="O184" s="70"/>
      <c r="P184" s="71">
        <f>SUM(P182:P183)</f>
        <v>2</v>
      </c>
      <c r="Q184" s="72" t="s">
        <v>209</v>
      </c>
    </row>
    <row r="185" spans="1:17" x14ac:dyDescent="0.2">
      <c r="A185" s="51"/>
      <c r="B185" s="121"/>
      <c r="C185" s="122"/>
      <c r="D185" s="123"/>
      <c r="E185" s="56"/>
      <c r="F185" s="122"/>
      <c r="G185" s="125"/>
      <c r="H185" s="124"/>
      <c r="I185" s="58"/>
      <c r="J185" s="58"/>
      <c r="K185" s="130"/>
      <c r="L185" s="130"/>
      <c r="M185" s="130"/>
      <c r="N185" s="130"/>
      <c r="O185" s="130"/>
      <c r="P185" s="128"/>
      <c r="Q185" s="129"/>
    </row>
    <row r="186" spans="1:17" x14ac:dyDescent="0.2">
      <c r="A186" s="51" t="s">
        <v>62</v>
      </c>
      <c r="B186" s="255" t="s">
        <v>69</v>
      </c>
      <c r="C186" s="256"/>
      <c r="D186" s="256"/>
      <c r="E186" s="256"/>
      <c r="F186" s="256"/>
      <c r="G186" s="256"/>
      <c r="H186" s="256"/>
      <c r="I186" s="256"/>
      <c r="J186" s="256"/>
      <c r="K186" s="256"/>
      <c r="L186" s="256"/>
      <c r="M186" s="256"/>
      <c r="N186" s="256"/>
      <c r="O186" s="256"/>
      <c r="P186" s="257"/>
      <c r="Q186" s="52">
        <v>7</v>
      </c>
    </row>
    <row r="187" spans="1:17" x14ac:dyDescent="0.2">
      <c r="A187" s="51"/>
      <c r="B187" s="53" t="s">
        <v>201</v>
      </c>
      <c r="C187" s="54">
        <v>17</v>
      </c>
      <c r="D187" s="54" t="s">
        <v>187</v>
      </c>
      <c r="E187" s="56">
        <v>8</v>
      </c>
      <c r="F187" s="54"/>
      <c r="G187" s="54"/>
      <c r="H187" s="54"/>
      <c r="I187" s="54"/>
      <c r="J187" s="59">
        <v>1</v>
      </c>
      <c r="K187" s="60"/>
      <c r="L187" s="59"/>
      <c r="M187" s="59"/>
      <c r="N187" s="59"/>
      <c r="O187" s="59"/>
      <c r="P187" s="62">
        <v>1</v>
      </c>
      <c r="Q187" s="129"/>
    </row>
    <row r="188" spans="1:17" x14ac:dyDescent="0.2">
      <c r="A188" s="51"/>
      <c r="B188" s="53" t="s">
        <v>201</v>
      </c>
      <c r="C188" s="54">
        <v>16</v>
      </c>
      <c r="D188" s="54" t="s">
        <v>187</v>
      </c>
      <c r="E188" s="56">
        <v>13</v>
      </c>
      <c r="F188" s="54"/>
      <c r="G188" s="54"/>
      <c r="H188" s="54"/>
      <c r="I188" s="54"/>
      <c r="J188" s="59">
        <v>1</v>
      </c>
      <c r="K188" s="60"/>
      <c r="L188" s="59"/>
      <c r="M188" s="59"/>
      <c r="N188" s="59"/>
      <c r="O188" s="59"/>
      <c r="P188" s="62">
        <v>1</v>
      </c>
      <c r="Q188" s="129"/>
    </row>
    <row r="189" spans="1:17" x14ac:dyDescent="0.2">
      <c r="A189" s="51"/>
      <c r="B189" s="53" t="s">
        <v>201</v>
      </c>
      <c r="C189" s="54">
        <v>15</v>
      </c>
      <c r="D189" s="54" t="s">
        <v>187</v>
      </c>
      <c r="E189" s="56">
        <v>0</v>
      </c>
      <c r="F189" s="54"/>
      <c r="G189" s="54"/>
      <c r="H189" s="54"/>
      <c r="I189" s="54"/>
      <c r="J189" s="59">
        <v>1</v>
      </c>
      <c r="K189" s="60"/>
      <c r="L189" s="59"/>
      <c r="M189" s="59"/>
      <c r="N189" s="59"/>
      <c r="O189" s="59"/>
      <c r="P189" s="62">
        <v>1</v>
      </c>
      <c r="Q189" s="129"/>
    </row>
    <row r="190" spans="1:17" x14ac:dyDescent="0.2">
      <c r="A190" s="51"/>
      <c r="B190" s="53" t="s">
        <v>201</v>
      </c>
      <c r="C190" s="54">
        <v>13</v>
      </c>
      <c r="D190" s="54" t="s">
        <v>187</v>
      </c>
      <c r="E190" s="56">
        <v>10</v>
      </c>
      <c r="F190" s="122"/>
      <c r="G190" s="125"/>
      <c r="H190" s="124"/>
      <c r="I190" s="58"/>
      <c r="J190" s="59">
        <v>1</v>
      </c>
      <c r="K190" s="130"/>
      <c r="L190" s="130"/>
      <c r="M190" s="130"/>
      <c r="N190" s="130"/>
      <c r="O190" s="130"/>
      <c r="P190" s="62">
        <v>1</v>
      </c>
      <c r="Q190" s="129"/>
    </row>
    <row r="191" spans="1:17" x14ac:dyDescent="0.2">
      <c r="A191" s="51"/>
      <c r="B191" s="53" t="s">
        <v>201</v>
      </c>
      <c r="C191" s="54">
        <v>11</v>
      </c>
      <c r="D191" s="54" t="s">
        <v>187</v>
      </c>
      <c r="E191" s="56">
        <v>15</v>
      </c>
      <c r="F191" s="122"/>
      <c r="G191" s="125"/>
      <c r="H191" s="124"/>
      <c r="I191" s="58"/>
      <c r="J191" s="59">
        <v>1</v>
      </c>
      <c r="K191" s="130"/>
      <c r="L191" s="130"/>
      <c r="M191" s="130"/>
      <c r="N191" s="130"/>
      <c r="O191" s="130"/>
      <c r="P191" s="62">
        <v>1</v>
      </c>
      <c r="Q191" s="129"/>
    </row>
    <row r="192" spans="1:17" x14ac:dyDescent="0.2">
      <c r="A192" s="51"/>
      <c r="B192" s="53" t="s">
        <v>201</v>
      </c>
      <c r="C192" s="54">
        <v>10</v>
      </c>
      <c r="D192" s="54" t="s">
        <v>187</v>
      </c>
      <c r="E192" s="56">
        <v>0</v>
      </c>
      <c r="F192" s="122"/>
      <c r="G192" s="125"/>
      <c r="H192" s="124"/>
      <c r="I192" s="58"/>
      <c r="J192" s="59">
        <v>1</v>
      </c>
      <c r="K192" s="130"/>
      <c r="L192" s="130"/>
      <c r="M192" s="130"/>
      <c r="N192" s="130"/>
      <c r="O192" s="130"/>
      <c r="P192" s="62">
        <v>1</v>
      </c>
      <c r="Q192" s="129"/>
    </row>
    <row r="193" spans="1:17" x14ac:dyDescent="0.2">
      <c r="A193" s="51"/>
      <c r="B193" s="53" t="s">
        <v>201</v>
      </c>
      <c r="C193" s="54">
        <v>8</v>
      </c>
      <c r="D193" s="54" t="s">
        <v>187</v>
      </c>
      <c r="E193" s="56">
        <v>15</v>
      </c>
      <c r="F193" s="122"/>
      <c r="G193" s="125"/>
      <c r="H193" s="124"/>
      <c r="I193" s="58"/>
      <c r="J193" s="59">
        <v>1</v>
      </c>
      <c r="K193" s="130"/>
      <c r="L193" s="130"/>
      <c r="M193" s="130"/>
      <c r="N193" s="130"/>
      <c r="O193" s="130"/>
      <c r="P193" s="62">
        <v>1</v>
      </c>
      <c r="Q193" s="129"/>
    </row>
    <row r="194" spans="1:17" x14ac:dyDescent="0.2">
      <c r="A194" s="51"/>
      <c r="B194" s="64" t="s">
        <v>127</v>
      </c>
      <c r="C194" s="65"/>
      <c r="D194" s="66"/>
      <c r="E194" s="67"/>
      <c r="F194" s="65"/>
      <c r="G194" s="68"/>
      <c r="H194" s="67"/>
      <c r="I194" s="69"/>
      <c r="J194" s="69"/>
      <c r="K194" s="70"/>
      <c r="L194" s="70"/>
      <c r="M194" s="70"/>
      <c r="N194" s="70"/>
      <c r="O194" s="70"/>
      <c r="P194" s="71">
        <f>SUM(P187:P193)</f>
        <v>7</v>
      </c>
      <c r="Q194" s="72" t="s">
        <v>209</v>
      </c>
    </row>
    <row r="195" spans="1:17" x14ac:dyDescent="0.2">
      <c r="A195" s="51"/>
      <c r="B195" s="121"/>
      <c r="C195" s="122"/>
      <c r="D195" s="123"/>
      <c r="E195" s="124"/>
      <c r="F195" s="122"/>
      <c r="G195" s="125"/>
      <c r="H195" s="124"/>
      <c r="I195" s="58"/>
      <c r="J195" s="58"/>
      <c r="K195" s="130"/>
      <c r="L195" s="130"/>
      <c r="M195" s="130"/>
      <c r="N195" s="130"/>
      <c r="O195" s="130"/>
      <c r="P195" s="128"/>
      <c r="Q195" s="129"/>
    </row>
    <row r="196" spans="1:17" x14ac:dyDescent="0.2">
      <c r="A196" s="51" t="s">
        <v>63</v>
      </c>
      <c r="B196" s="255" t="s">
        <v>70</v>
      </c>
      <c r="C196" s="256"/>
      <c r="D196" s="256"/>
      <c r="E196" s="256"/>
      <c r="F196" s="256"/>
      <c r="G196" s="256"/>
      <c r="H196" s="256"/>
      <c r="I196" s="256"/>
      <c r="J196" s="256"/>
      <c r="K196" s="256"/>
      <c r="L196" s="256"/>
      <c r="M196" s="256"/>
      <c r="N196" s="256"/>
      <c r="O196" s="256"/>
      <c r="P196" s="257"/>
      <c r="Q196" s="52">
        <v>1</v>
      </c>
    </row>
    <row r="197" spans="1:17" x14ac:dyDescent="0.2">
      <c r="A197" s="51"/>
      <c r="B197" s="53" t="s">
        <v>186</v>
      </c>
      <c r="C197" s="167" t="s">
        <v>210</v>
      </c>
      <c r="D197" s="55"/>
      <c r="E197" s="56"/>
      <c r="F197" s="168"/>
      <c r="G197" s="168"/>
      <c r="H197" s="168"/>
      <c r="I197" s="58"/>
      <c r="J197" s="60">
        <v>1</v>
      </c>
      <c r="K197" s="58"/>
      <c r="L197" s="59"/>
      <c r="M197" s="59"/>
      <c r="N197" s="59"/>
      <c r="O197" s="59"/>
      <c r="P197" s="62">
        <v>1</v>
      </c>
      <c r="Q197" s="63"/>
    </row>
    <row r="198" spans="1:17" x14ac:dyDescent="0.2">
      <c r="A198" s="51"/>
      <c r="B198" s="64" t="s">
        <v>127</v>
      </c>
      <c r="C198" s="65"/>
      <c r="D198" s="66"/>
      <c r="E198" s="67"/>
      <c r="F198" s="65"/>
      <c r="G198" s="68"/>
      <c r="H198" s="67"/>
      <c r="I198" s="69"/>
      <c r="J198" s="69"/>
      <c r="K198" s="70"/>
      <c r="L198" s="70"/>
      <c r="M198" s="70"/>
      <c r="N198" s="70"/>
      <c r="O198" s="70"/>
      <c r="P198" s="71">
        <f>SUM(P197)</f>
        <v>1</v>
      </c>
      <c r="Q198" s="72" t="s">
        <v>209</v>
      </c>
    </row>
    <row r="199" spans="1:17" x14ac:dyDescent="0.2">
      <c r="A199" s="51"/>
      <c r="B199" s="121"/>
      <c r="C199" s="122"/>
      <c r="D199" s="123"/>
      <c r="E199" s="124"/>
      <c r="F199" s="122"/>
      <c r="G199" s="125"/>
      <c r="H199" s="124"/>
      <c r="I199" s="58"/>
      <c r="J199" s="58"/>
      <c r="K199" s="130"/>
      <c r="L199" s="130"/>
      <c r="M199" s="130"/>
      <c r="N199" s="130"/>
      <c r="O199" s="130"/>
      <c r="P199" s="128"/>
      <c r="Q199" s="129"/>
    </row>
    <row r="200" spans="1:17" x14ac:dyDescent="0.2">
      <c r="A200" s="51" t="s">
        <v>65</v>
      </c>
      <c r="B200" s="255" t="s">
        <v>71</v>
      </c>
      <c r="C200" s="256"/>
      <c r="D200" s="256"/>
      <c r="E200" s="256"/>
      <c r="F200" s="256"/>
      <c r="G200" s="256"/>
      <c r="H200" s="256"/>
      <c r="I200" s="256"/>
      <c r="J200" s="256"/>
      <c r="K200" s="256"/>
      <c r="L200" s="256"/>
      <c r="M200" s="256"/>
      <c r="N200" s="256"/>
      <c r="O200" s="256"/>
      <c r="P200" s="257"/>
      <c r="Q200" s="52">
        <v>80</v>
      </c>
    </row>
    <row r="201" spans="1:17" x14ac:dyDescent="0.2">
      <c r="A201" s="51"/>
      <c r="B201" s="53" t="s">
        <v>201</v>
      </c>
      <c r="C201" s="54">
        <v>0</v>
      </c>
      <c r="D201" s="55" t="s">
        <v>187</v>
      </c>
      <c r="E201" s="56">
        <v>7</v>
      </c>
      <c r="F201" s="54"/>
      <c r="G201" s="57"/>
      <c r="H201" s="56"/>
      <c r="I201" s="58" t="s">
        <v>211</v>
      </c>
      <c r="J201" s="59">
        <v>2</v>
      </c>
      <c r="K201" s="60"/>
      <c r="L201" s="59"/>
      <c r="M201" s="59"/>
      <c r="N201" s="59"/>
      <c r="O201" s="59"/>
      <c r="P201" s="62">
        <f>J201</f>
        <v>2</v>
      </c>
      <c r="Q201" s="63"/>
    </row>
    <row r="202" spans="1:17" x14ac:dyDescent="0.2">
      <c r="A202" s="51"/>
      <c r="B202" s="53" t="s">
        <v>201</v>
      </c>
      <c r="C202" s="54">
        <v>2</v>
      </c>
      <c r="D202" s="55" t="s">
        <v>187</v>
      </c>
      <c r="E202" s="56">
        <v>0</v>
      </c>
      <c r="F202" s="54"/>
      <c r="G202" s="57"/>
      <c r="H202" s="56"/>
      <c r="I202" s="58" t="s">
        <v>211</v>
      </c>
      <c r="J202" s="59">
        <v>2</v>
      </c>
      <c r="K202" s="60"/>
      <c r="L202" s="59"/>
      <c r="M202" s="59"/>
      <c r="N202" s="59"/>
      <c r="O202" s="59"/>
      <c r="P202" s="62">
        <f t="shared" ref="P202:P217" si="11">J202</f>
        <v>2</v>
      </c>
      <c r="Q202" s="63"/>
    </row>
    <row r="203" spans="1:17" x14ac:dyDescent="0.2">
      <c r="A203" s="51"/>
      <c r="B203" s="53" t="s">
        <v>201</v>
      </c>
      <c r="C203" s="54">
        <v>4</v>
      </c>
      <c r="D203" s="55" t="s">
        <v>187</v>
      </c>
      <c r="E203" s="56">
        <v>16</v>
      </c>
      <c r="F203" s="54"/>
      <c r="G203" s="57"/>
      <c r="H203" s="56"/>
      <c r="I203" s="58" t="s">
        <v>203</v>
      </c>
      <c r="J203" s="59">
        <v>1</v>
      </c>
      <c r="K203" s="60"/>
      <c r="L203" s="59"/>
      <c r="M203" s="59"/>
      <c r="N203" s="59"/>
      <c r="O203" s="59"/>
      <c r="P203" s="62">
        <f t="shared" si="11"/>
        <v>1</v>
      </c>
      <c r="Q203" s="63"/>
    </row>
    <row r="204" spans="1:17" x14ac:dyDescent="0.2">
      <c r="A204" s="51"/>
      <c r="B204" s="53" t="s">
        <v>201</v>
      </c>
      <c r="C204" s="54">
        <v>8</v>
      </c>
      <c r="D204" s="55" t="s">
        <v>187</v>
      </c>
      <c r="E204" s="56">
        <v>15</v>
      </c>
      <c r="F204" s="54"/>
      <c r="G204" s="57"/>
      <c r="H204" s="56"/>
      <c r="I204" s="58" t="s">
        <v>204</v>
      </c>
      <c r="J204" s="59">
        <v>1</v>
      </c>
      <c r="K204" s="60"/>
      <c r="L204" s="59"/>
      <c r="M204" s="59"/>
      <c r="N204" s="59"/>
      <c r="O204" s="59"/>
      <c r="P204" s="62">
        <f t="shared" si="11"/>
        <v>1</v>
      </c>
      <c r="Q204" s="63"/>
    </row>
    <row r="205" spans="1:17" x14ac:dyDescent="0.2">
      <c r="A205" s="51"/>
      <c r="B205" s="53" t="s">
        <v>201</v>
      </c>
      <c r="C205" s="54">
        <v>8</v>
      </c>
      <c r="D205" s="55" t="s">
        <v>187</v>
      </c>
      <c r="E205" s="56">
        <v>15</v>
      </c>
      <c r="F205" s="54"/>
      <c r="G205" s="57"/>
      <c r="H205" s="56"/>
      <c r="I205" s="58" t="s">
        <v>203</v>
      </c>
      <c r="J205" s="59">
        <v>2</v>
      </c>
      <c r="K205" s="60"/>
      <c r="L205" s="59"/>
      <c r="M205" s="59"/>
      <c r="N205" s="59"/>
      <c r="O205" s="59"/>
      <c r="P205" s="62">
        <f t="shared" si="11"/>
        <v>2</v>
      </c>
      <c r="Q205" s="63"/>
    </row>
    <row r="206" spans="1:17" x14ac:dyDescent="0.2">
      <c r="A206" s="51"/>
      <c r="B206" s="53" t="s">
        <v>201</v>
      </c>
      <c r="C206" s="54">
        <v>10</v>
      </c>
      <c r="D206" s="55" t="s">
        <v>187</v>
      </c>
      <c r="E206" s="56">
        <v>0</v>
      </c>
      <c r="F206" s="54"/>
      <c r="G206" s="57"/>
      <c r="H206" s="56"/>
      <c r="I206" s="58" t="s">
        <v>211</v>
      </c>
      <c r="J206" s="59">
        <v>2</v>
      </c>
      <c r="K206" s="60"/>
      <c r="L206" s="59"/>
      <c r="M206" s="59"/>
      <c r="N206" s="59"/>
      <c r="O206" s="59"/>
      <c r="P206" s="62">
        <f t="shared" si="11"/>
        <v>2</v>
      </c>
      <c r="Q206" s="63"/>
    </row>
    <row r="207" spans="1:17" x14ac:dyDescent="0.2">
      <c r="A207" s="51"/>
      <c r="B207" s="53" t="s">
        <v>201</v>
      </c>
      <c r="C207" s="54">
        <v>11</v>
      </c>
      <c r="D207" s="55" t="s">
        <v>187</v>
      </c>
      <c r="E207" s="56">
        <v>11</v>
      </c>
      <c r="F207" s="54"/>
      <c r="G207" s="57"/>
      <c r="H207" s="56"/>
      <c r="I207" s="58" t="s">
        <v>211</v>
      </c>
      <c r="J207" s="59">
        <v>2</v>
      </c>
      <c r="K207" s="60"/>
      <c r="L207" s="59"/>
      <c r="M207" s="59"/>
      <c r="N207" s="59"/>
      <c r="O207" s="59"/>
      <c r="P207" s="62">
        <f t="shared" si="11"/>
        <v>2</v>
      </c>
      <c r="Q207" s="63"/>
    </row>
    <row r="208" spans="1:17" x14ac:dyDescent="0.2">
      <c r="A208" s="51"/>
      <c r="B208" s="53" t="s">
        <v>201</v>
      </c>
      <c r="C208" s="54">
        <v>13</v>
      </c>
      <c r="D208" s="55" t="s">
        <v>187</v>
      </c>
      <c r="E208" s="56">
        <v>10</v>
      </c>
      <c r="F208" s="54"/>
      <c r="G208" s="57"/>
      <c r="H208" s="56"/>
      <c r="I208" s="58" t="s">
        <v>203</v>
      </c>
      <c r="J208" s="59">
        <v>1</v>
      </c>
      <c r="K208" s="60"/>
      <c r="L208" s="59"/>
      <c r="M208" s="59"/>
      <c r="N208" s="59"/>
      <c r="O208" s="59"/>
      <c r="P208" s="62">
        <f t="shared" si="11"/>
        <v>1</v>
      </c>
      <c r="Q208" s="63"/>
    </row>
    <row r="209" spans="1:17" x14ac:dyDescent="0.2">
      <c r="A209" s="51"/>
      <c r="B209" s="53" t="s">
        <v>201</v>
      </c>
      <c r="C209" s="54">
        <v>15</v>
      </c>
      <c r="D209" s="55" t="s">
        <v>187</v>
      </c>
      <c r="E209" s="56">
        <v>0</v>
      </c>
      <c r="F209" s="54"/>
      <c r="G209" s="57"/>
      <c r="H209" s="56"/>
      <c r="I209" s="58" t="s">
        <v>211</v>
      </c>
      <c r="J209" s="59">
        <v>2</v>
      </c>
      <c r="K209" s="60"/>
      <c r="L209" s="59"/>
      <c r="M209" s="59"/>
      <c r="N209" s="59"/>
      <c r="O209" s="59"/>
      <c r="P209" s="62">
        <f t="shared" si="11"/>
        <v>2</v>
      </c>
      <c r="Q209" s="63"/>
    </row>
    <row r="210" spans="1:17" x14ac:dyDescent="0.2">
      <c r="A210" s="51"/>
      <c r="B210" s="53" t="s">
        <v>201</v>
      </c>
      <c r="C210" s="54">
        <v>17</v>
      </c>
      <c r="D210" s="55" t="s">
        <v>187</v>
      </c>
      <c r="E210" s="56">
        <v>9</v>
      </c>
      <c r="F210" s="54"/>
      <c r="G210" s="57"/>
      <c r="H210" s="56"/>
      <c r="I210" s="58" t="s">
        <v>203</v>
      </c>
      <c r="J210" s="59">
        <v>2</v>
      </c>
      <c r="K210" s="60"/>
      <c r="L210" s="59"/>
      <c r="M210" s="59"/>
      <c r="N210" s="59"/>
      <c r="O210" s="59"/>
      <c r="P210" s="62">
        <f t="shared" si="11"/>
        <v>2</v>
      </c>
      <c r="Q210" s="63"/>
    </row>
    <row r="211" spans="1:17" x14ac:dyDescent="0.2">
      <c r="A211" s="51"/>
      <c r="B211" s="53" t="s">
        <v>201</v>
      </c>
      <c r="C211" s="54">
        <v>17</v>
      </c>
      <c r="D211" s="55" t="s">
        <v>187</v>
      </c>
      <c r="E211" s="56">
        <v>9</v>
      </c>
      <c r="F211" s="54"/>
      <c r="G211" s="57"/>
      <c r="H211" s="56"/>
      <c r="I211" s="58" t="s">
        <v>202</v>
      </c>
      <c r="J211" s="59">
        <v>1</v>
      </c>
      <c r="K211" s="60"/>
      <c r="L211" s="59"/>
      <c r="M211" s="59"/>
      <c r="N211" s="59"/>
      <c r="O211" s="59"/>
      <c r="P211" s="62">
        <f t="shared" si="11"/>
        <v>1</v>
      </c>
      <c r="Q211" s="63"/>
    </row>
    <row r="212" spans="1:17" x14ac:dyDescent="0.2">
      <c r="A212" s="51"/>
      <c r="B212" s="53" t="s">
        <v>201</v>
      </c>
      <c r="C212" s="54">
        <v>19</v>
      </c>
      <c r="D212" s="55" t="s">
        <v>187</v>
      </c>
      <c r="E212" s="56">
        <v>0</v>
      </c>
      <c r="F212" s="54"/>
      <c r="G212" s="57"/>
      <c r="H212" s="56"/>
      <c r="I212" s="58" t="s">
        <v>211</v>
      </c>
      <c r="J212" s="59">
        <v>2</v>
      </c>
      <c r="K212" s="60"/>
      <c r="L212" s="59"/>
      <c r="M212" s="59"/>
      <c r="N212" s="59"/>
      <c r="O212" s="59"/>
      <c r="P212" s="62">
        <f t="shared" si="11"/>
        <v>2</v>
      </c>
      <c r="Q212" s="63"/>
    </row>
    <row r="213" spans="1:17" x14ac:dyDescent="0.2">
      <c r="A213" s="51"/>
      <c r="B213" s="53" t="s">
        <v>201</v>
      </c>
      <c r="C213" s="54">
        <v>20</v>
      </c>
      <c r="D213" s="55" t="s">
        <v>187</v>
      </c>
      <c r="E213" s="56">
        <v>14</v>
      </c>
      <c r="F213" s="54"/>
      <c r="G213" s="57"/>
      <c r="H213" s="56"/>
      <c r="I213" s="58" t="s">
        <v>203</v>
      </c>
      <c r="J213" s="59">
        <v>1</v>
      </c>
      <c r="K213" s="60"/>
      <c r="L213" s="59"/>
      <c r="M213" s="59"/>
      <c r="N213" s="59"/>
      <c r="O213" s="59"/>
      <c r="P213" s="62">
        <f t="shared" si="11"/>
        <v>1</v>
      </c>
      <c r="Q213" s="63"/>
    </row>
    <row r="214" spans="1:17" x14ac:dyDescent="0.2">
      <c r="A214" s="51"/>
      <c r="B214" s="53" t="s">
        <v>201</v>
      </c>
      <c r="C214" s="54">
        <v>22</v>
      </c>
      <c r="D214" s="55" t="s">
        <v>187</v>
      </c>
      <c r="E214" s="56">
        <v>14</v>
      </c>
      <c r="F214" s="54"/>
      <c r="G214" s="57"/>
      <c r="H214" s="56"/>
      <c r="I214" s="58" t="s">
        <v>211</v>
      </c>
      <c r="J214" s="59">
        <v>2</v>
      </c>
      <c r="K214" s="60"/>
      <c r="L214" s="59"/>
      <c r="M214" s="59"/>
      <c r="N214" s="59"/>
      <c r="O214" s="59"/>
      <c r="P214" s="62">
        <f t="shared" si="11"/>
        <v>2</v>
      </c>
      <c r="Q214" s="63"/>
    </row>
    <row r="215" spans="1:17" x14ac:dyDescent="0.2">
      <c r="A215" s="51"/>
      <c r="B215" s="53" t="s">
        <v>201</v>
      </c>
      <c r="C215" s="54">
        <v>25</v>
      </c>
      <c r="D215" s="55" t="s">
        <v>187</v>
      </c>
      <c r="E215" s="56">
        <v>12</v>
      </c>
      <c r="F215" s="54"/>
      <c r="G215" s="57"/>
      <c r="H215" s="56"/>
      <c r="I215" s="58" t="s">
        <v>203</v>
      </c>
      <c r="J215" s="59">
        <v>2</v>
      </c>
      <c r="K215" s="60"/>
      <c r="L215" s="59"/>
      <c r="M215" s="59"/>
      <c r="N215" s="59"/>
      <c r="O215" s="59"/>
      <c r="P215" s="62">
        <f t="shared" si="11"/>
        <v>2</v>
      </c>
      <c r="Q215" s="63"/>
    </row>
    <row r="216" spans="1:17" x14ac:dyDescent="0.2">
      <c r="A216" s="51"/>
      <c r="B216" s="53" t="s">
        <v>201</v>
      </c>
      <c r="C216" s="54">
        <v>25</v>
      </c>
      <c r="D216" s="55" t="s">
        <v>187</v>
      </c>
      <c r="E216" s="56">
        <v>12</v>
      </c>
      <c r="F216" s="54"/>
      <c r="G216" s="57"/>
      <c r="H216" s="56"/>
      <c r="I216" s="58" t="s">
        <v>202</v>
      </c>
      <c r="J216" s="59">
        <v>1</v>
      </c>
      <c r="K216" s="60"/>
      <c r="L216" s="59"/>
      <c r="M216" s="59"/>
      <c r="N216" s="59"/>
      <c r="O216" s="59"/>
      <c r="P216" s="62">
        <f t="shared" si="11"/>
        <v>1</v>
      </c>
      <c r="Q216" s="63"/>
    </row>
    <row r="217" spans="1:17" x14ac:dyDescent="0.2">
      <c r="A217" s="51"/>
      <c r="B217" s="53" t="s">
        <v>201</v>
      </c>
      <c r="C217" s="54">
        <v>28</v>
      </c>
      <c r="D217" s="55" t="s">
        <v>187</v>
      </c>
      <c r="E217" s="56">
        <v>8</v>
      </c>
      <c r="F217" s="54"/>
      <c r="G217" s="57"/>
      <c r="H217" s="56"/>
      <c r="I217" s="58" t="s">
        <v>211</v>
      </c>
      <c r="J217" s="59">
        <v>2</v>
      </c>
      <c r="K217" s="60"/>
      <c r="L217" s="59"/>
      <c r="M217" s="59"/>
      <c r="N217" s="59"/>
      <c r="O217" s="59"/>
      <c r="P217" s="62">
        <f t="shared" si="11"/>
        <v>2</v>
      </c>
      <c r="Q217" s="63"/>
    </row>
    <row r="218" spans="1:17" x14ac:dyDescent="0.2">
      <c r="A218" s="51"/>
      <c r="B218" s="64" t="s">
        <v>127</v>
      </c>
      <c r="C218" s="65"/>
      <c r="D218" s="66"/>
      <c r="E218" s="67"/>
      <c r="F218" s="65"/>
      <c r="G218" s="68"/>
      <c r="H218" s="67"/>
      <c r="I218" s="69"/>
      <c r="J218" s="69"/>
      <c r="K218" s="70"/>
      <c r="L218" s="70"/>
      <c r="M218" s="70"/>
      <c r="N218" s="70"/>
      <c r="O218" s="70"/>
      <c r="P218" s="71">
        <f>SUM(P201:P217)</f>
        <v>28</v>
      </c>
      <c r="Q218" s="72" t="s">
        <v>209</v>
      </c>
    </row>
    <row r="219" spans="1:17" x14ac:dyDescent="0.2">
      <c r="A219" s="51"/>
      <c r="B219" s="121"/>
      <c r="C219" s="122"/>
      <c r="D219" s="123"/>
      <c r="E219" s="124"/>
      <c r="F219" s="122"/>
      <c r="G219" s="125"/>
      <c r="H219" s="124"/>
      <c r="I219" s="58"/>
      <c r="J219" s="58"/>
      <c r="K219" s="130"/>
      <c r="L219" s="130"/>
      <c r="M219" s="130"/>
      <c r="N219" s="130"/>
      <c r="O219" s="130"/>
      <c r="P219" s="128"/>
      <c r="Q219" s="129"/>
    </row>
    <row r="220" spans="1:17" x14ac:dyDescent="0.2">
      <c r="A220" s="51" t="s">
        <v>67</v>
      </c>
      <c r="B220" s="255" t="s">
        <v>74</v>
      </c>
      <c r="C220" s="256"/>
      <c r="D220" s="256"/>
      <c r="E220" s="256"/>
      <c r="F220" s="256"/>
      <c r="G220" s="256"/>
      <c r="H220" s="256"/>
      <c r="I220" s="256"/>
      <c r="J220" s="256"/>
      <c r="K220" s="256"/>
      <c r="L220" s="256"/>
      <c r="M220" s="256"/>
      <c r="N220" s="256"/>
      <c r="O220" s="256"/>
      <c r="P220" s="257"/>
      <c r="Q220" s="52">
        <v>46</v>
      </c>
    </row>
    <row r="221" spans="1:17" x14ac:dyDescent="0.2">
      <c r="A221" s="51"/>
      <c r="B221" s="53" t="s">
        <v>205</v>
      </c>
      <c r="C221" s="54">
        <v>400</v>
      </c>
      <c r="D221" s="55" t="s">
        <v>187</v>
      </c>
      <c r="E221" s="56">
        <v>6</v>
      </c>
      <c r="F221" s="54"/>
      <c r="G221" s="57"/>
      <c r="H221" s="56"/>
      <c r="I221" s="58"/>
      <c r="J221" s="59">
        <v>1</v>
      </c>
      <c r="K221" s="60">
        <v>6</v>
      </c>
      <c r="L221" s="59"/>
      <c r="M221" s="59"/>
      <c r="N221" s="59"/>
      <c r="O221" s="59"/>
      <c r="P221" s="62">
        <v>6</v>
      </c>
      <c r="Q221" s="63"/>
    </row>
    <row r="222" spans="1:17" x14ac:dyDescent="0.2">
      <c r="A222" s="51"/>
      <c r="B222" s="53" t="s">
        <v>208</v>
      </c>
      <c r="C222" s="54">
        <v>700</v>
      </c>
      <c r="D222" s="55" t="s">
        <v>187</v>
      </c>
      <c r="E222" s="56">
        <v>5</v>
      </c>
      <c r="F222" s="54"/>
      <c r="G222" s="57"/>
      <c r="H222" s="56"/>
      <c r="I222" s="58"/>
      <c r="J222" s="59">
        <v>1</v>
      </c>
      <c r="K222" s="60">
        <v>6</v>
      </c>
      <c r="L222" s="59"/>
      <c r="M222" s="59"/>
      <c r="N222" s="59"/>
      <c r="O222" s="59"/>
      <c r="P222" s="62">
        <v>6</v>
      </c>
      <c r="Q222" s="63"/>
    </row>
    <row r="223" spans="1:17" x14ac:dyDescent="0.2">
      <c r="A223" s="51"/>
      <c r="B223" s="53" t="s">
        <v>212</v>
      </c>
      <c r="C223" s="54">
        <v>800</v>
      </c>
      <c r="D223" s="55" t="s">
        <v>187</v>
      </c>
      <c r="E223" s="56">
        <v>5</v>
      </c>
      <c r="F223" s="54"/>
      <c r="G223" s="57"/>
      <c r="H223" s="56"/>
      <c r="I223" s="58"/>
      <c r="J223" s="59">
        <v>1</v>
      </c>
      <c r="K223" s="60">
        <v>6</v>
      </c>
      <c r="L223" s="59"/>
      <c r="M223" s="59"/>
      <c r="N223" s="59"/>
      <c r="O223" s="59"/>
      <c r="P223" s="62">
        <v>6</v>
      </c>
      <c r="Q223" s="63"/>
    </row>
    <row r="224" spans="1:17" x14ac:dyDescent="0.2">
      <c r="A224" s="51"/>
      <c r="B224" s="53" t="s">
        <v>213</v>
      </c>
      <c r="C224" s="54">
        <v>1000</v>
      </c>
      <c r="D224" s="55" t="s">
        <v>187</v>
      </c>
      <c r="E224" s="56">
        <v>5</v>
      </c>
      <c r="F224" s="54"/>
      <c r="G224" s="57"/>
      <c r="H224" s="56"/>
      <c r="I224" s="58"/>
      <c r="J224" s="59">
        <v>1</v>
      </c>
      <c r="K224" s="60">
        <v>6</v>
      </c>
      <c r="L224" s="59"/>
      <c r="M224" s="59"/>
      <c r="N224" s="59"/>
      <c r="O224" s="59"/>
      <c r="P224" s="62">
        <v>6</v>
      </c>
      <c r="Q224" s="63"/>
    </row>
    <row r="225" spans="1:17" x14ac:dyDescent="0.2">
      <c r="A225" s="51"/>
      <c r="B225" s="53" t="s">
        <v>214</v>
      </c>
      <c r="C225" s="54">
        <v>2000</v>
      </c>
      <c r="D225" s="55" t="s">
        <v>187</v>
      </c>
      <c r="E225" s="56">
        <v>5</v>
      </c>
      <c r="F225" s="54"/>
      <c r="G225" s="57"/>
      <c r="H225" s="56"/>
      <c r="I225" s="58"/>
      <c r="J225" s="59">
        <v>1</v>
      </c>
      <c r="K225" s="60">
        <v>6</v>
      </c>
      <c r="L225" s="59"/>
      <c r="M225" s="59"/>
      <c r="N225" s="59"/>
      <c r="O225" s="59"/>
      <c r="P225" s="62">
        <v>6</v>
      </c>
      <c r="Q225" s="63"/>
    </row>
    <row r="226" spans="1:17" x14ac:dyDescent="0.2">
      <c r="A226" s="51"/>
      <c r="B226" s="64" t="s">
        <v>127</v>
      </c>
      <c r="C226" s="65"/>
      <c r="D226" s="66"/>
      <c r="E226" s="67"/>
      <c r="F226" s="65"/>
      <c r="G226" s="68"/>
      <c r="H226" s="67"/>
      <c r="I226" s="69"/>
      <c r="J226" s="69"/>
      <c r="K226" s="70"/>
      <c r="L226" s="70"/>
      <c r="M226" s="70"/>
      <c r="N226" s="70"/>
      <c r="O226" s="70"/>
      <c r="P226" s="71">
        <f>SUM(P221:P225)</f>
        <v>30</v>
      </c>
      <c r="Q226" s="72" t="s">
        <v>18</v>
      </c>
    </row>
    <row r="227" spans="1:17" x14ac:dyDescent="0.2">
      <c r="A227" s="51"/>
      <c r="B227" s="121"/>
      <c r="C227" s="122"/>
      <c r="D227" s="123"/>
      <c r="E227" s="124"/>
      <c r="F227" s="122"/>
      <c r="G227" s="125"/>
      <c r="H227" s="124"/>
      <c r="I227" s="58"/>
      <c r="J227" s="58"/>
      <c r="K227" s="130"/>
      <c r="L227" s="130"/>
      <c r="M227" s="130"/>
      <c r="N227" s="130"/>
      <c r="O227" s="130"/>
      <c r="P227" s="128"/>
      <c r="Q227" s="129"/>
    </row>
    <row r="228" spans="1:17" x14ac:dyDescent="0.2">
      <c r="A228" s="145" t="s">
        <v>215</v>
      </c>
      <c r="B228" s="146" t="s">
        <v>112</v>
      </c>
      <c r="C228" s="147"/>
      <c r="D228" s="148"/>
      <c r="E228" s="149"/>
      <c r="F228" s="147"/>
      <c r="G228" s="150"/>
      <c r="H228" s="149"/>
      <c r="I228" s="151"/>
      <c r="J228" s="152"/>
      <c r="K228" s="153"/>
      <c r="L228" s="152"/>
      <c r="M228" s="154"/>
      <c r="N228" s="152"/>
      <c r="O228" s="154"/>
      <c r="P228" s="155"/>
      <c r="Q228" s="156"/>
    </row>
    <row r="229" spans="1:17" x14ac:dyDescent="0.2">
      <c r="A229" s="51" t="s">
        <v>77</v>
      </c>
      <c r="B229" s="255" t="s">
        <v>80</v>
      </c>
      <c r="C229" s="256"/>
      <c r="D229" s="256"/>
      <c r="E229" s="256"/>
      <c r="F229" s="256"/>
      <c r="G229" s="256"/>
      <c r="H229" s="256"/>
      <c r="I229" s="256"/>
      <c r="J229" s="256"/>
      <c r="K229" s="256"/>
      <c r="L229" s="256"/>
      <c r="M229" s="256"/>
      <c r="N229" s="256"/>
      <c r="O229" s="256"/>
      <c r="P229" s="257"/>
      <c r="Q229" s="52">
        <v>9986.65</v>
      </c>
    </row>
    <row r="230" spans="1:17" x14ac:dyDescent="0.2">
      <c r="A230" s="51"/>
      <c r="B230" s="120" t="s">
        <v>217</v>
      </c>
      <c r="C230" s="54"/>
      <c r="D230" s="55"/>
      <c r="E230" s="56"/>
      <c r="F230" s="54"/>
      <c r="G230" s="57"/>
      <c r="H230" s="56"/>
      <c r="I230" s="58"/>
      <c r="J230" s="59"/>
      <c r="K230" s="60"/>
      <c r="L230" s="59"/>
      <c r="M230" s="59"/>
      <c r="N230" s="59"/>
      <c r="O230" s="59"/>
      <c r="P230" s="62"/>
      <c r="Q230" s="52"/>
    </row>
    <row r="231" spans="1:17" x14ac:dyDescent="0.2">
      <c r="A231" s="51"/>
      <c r="B231" s="53" t="s">
        <v>201</v>
      </c>
      <c r="C231" s="54">
        <v>0</v>
      </c>
      <c r="D231" s="55" t="s">
        <v>187</v>
      </c>
      <c r="E231" s="56">
        <v>15</v>
      </c>
      <c r="F231" s="54">
        <v>33</v>
      </c>
      <c r="G231" s="57" t="s">
        <v>187</v>
      </c>
      <c r="H231" s="56">
        <v>3</v>
      </c>
      <c r="I231" s="58"/>
      <c r="J231" s="59"/>
      <c r="K231" s="60">
        <f>ROUND(((F231*20+H231)-(C231*20+E231)),2)</f>
        <v>648</v>
      </c>
      <c r="L231" s="59">
        <v>6</v>
      </c>
      <c r="M231" s="59"/>
      <c r="N231" s="59">
        <f>ROUND(K231*L231,2)</f>
        <v>3888</v>
      </c>
      <c r="O231" s="59"/>
      <c r="P231" s="62">
        <f>N231</f>
        <v>3888</v>
      </c>
      <c r="Q231" s="52"/>
    </row>
    <row r="232" spans="1:17" x14ac:dyDescent="0.2">
      <c r="A232" s="51"/>
      <c r="B232" s="53" t="s">
        <v>289</v>
      </c>
      <c r="C232" s="181"/>
      <c r="D232" s="55"/>
      <c r="E232" s="182"/>
      <c r="F232" s="181"/>
      <c r="G232" s="57"/>
      <c r="H232" s="182"/>
      <c r="I232" s="58"/>
      <c r="J232" s="59"/>
      <c r="K232" s="60"/>
      <c r="L232" s="59"/>
      <c r="M232" s="59"/>
      <c r="N232" s="59">
        <v>72</v>
      </c>
      <c r="O232" s="59"/>
      <c r="P232" s="62">
        <f t="shared" ref="P232:P233" si="12">N232</f>
        <v>72</v>
      </c>
      <c r="Q232" s="52"/>
    </row>
    <row r="233" spans="1:17" x14ac:dyDescent="0.2">
      <c r="A233" s="51"/>
      <c r="B233" s="53" t="s">
        <v>206</v>
      </c>
      <c r="C233" s="181">
        <v>600</v>
      </c>
      <c r="D233" s="55" t="s">
        <v>187</v>
      </c>
      <c r="E233" s="182">
        <v>10</v>
      </c>
      <c r="F233" s="181">
        <v>602</v>
      </c>
      <c r="G233" s="57" t="s">
        <v>187</v>
      </c>
      <c r="H233" s="182">
        <v>2</v>
      </c>
      <c r="I233" s="58"/>
      <c r="J233" s="59"/>
      <c r="K233" s="60">
        <v>32</v>
      </c>
      <c r="L233" s="59">
        <v>6</v>
      </c>
      <c r="M233" s="59"/>
      <c r="N233" s="59">
        <v>192</v>
      </c>
      <c r="O233" s="59"/>
      <c r="P233" s="62">
        <f t="shared" si="12"/>
        <v>192</v>
      </c>
      <c r="Q233" s="52"/>
    </row>
    <row r="234" spans="1:17" x14ac:dyDescent="0.2">
      <c r="A234" s="51"/>
      <c r="B234" s="64" t="s">
        <v>127</v>
      </c>
      <c r="C234" s="65"/>
      <c r="D234" s="66"/>
      <c r="E234" s="67"/>
      <c r="F234" s="65"/>
      <c r="G234" s="68"/>
      <c r="H234" s="67"/>
      <c r="I234" s="69"/>
      <c r="J234" s="69"/>
      <c r="K234" s="70"/>
      <c r="L234" s="70"/>
      <c r="M234" s="70"/>
      <c r="N234" s="70"/>
      <c r="O234" s="70"/>
      <c r="P234" s="71">
        <f>SUM(P231:P233)</f>
        <v>4152</v>
      </c>
      <c r="Q234" s="72" t="s">
        <v>216</v>
      </c>
    </row>
    <row r="235" spans="1:17" x14ac:dyDescent="0.2">
      <c r="A235" s="51"/>
      <c r="B235" s="121"/>
      <c r="C235" s="122"/>
      <c r="D235" s="123"/>
      <c r="E235" s="124"/>
      <c r="F235" s="122"/>
      <c r="G235" s="125"/>
      <c r="H235" s="124"/>
      <c r="I235" s="58"/>
      <c r="J235" s="59"/>
      <c r="K235" s="126"/>
      <c r="L235" s="59"/>
      <c r="M235" s="127"/>
      <c r="N235" s="59"/>
      <c r="O235" s="127"/>
      <c r="P235" s="128"/>
      <c r="Q235" s="129"/>
    </row>
    <row r="236" spans="1:17" x14ac:dyDescent="0.2">
      <c r="A236" s="51" t="s">
        <v>78</v>
      </c>
      <c r="B236" s="255" t="s">
        <v>82</v>
      </c>
      <c r="C236" s="256"/>
      <c r="D236" s="256"/>
      <c r="E236" s="256"/>
      <c r="F236" s="256"/>
      <c r="G236" s="256"/>
      <c r="H236" s="256"/>
      <c r="I236" s="256"/>
      <c r="J236" s="256"/>
      <c r="K236" s="256"/>
      <c r="L236" s="256"/>
      <c r="M236" s="256"/>
      <c r="N236" s="256"/>
      <c r="O236" s="256"/>
      <c r="P236" s="257"/>
      <c r="Q236" s="52">
        <v>1014.19</v>
      </c>
    </row>
    <row r="237" spans="1:17" x14ac:dyDescent="0.2">
      <c r="A237" s="51"/>
      <c r="B237" s="120" t="s">
        <v>217</v>
      </c>
      <c r="C237" s="54"/>
      <c r="D237" s="55"/>
      <c r="E237" s="56"/>
      <c r="F237" s="54"/>
      <c r="G237" s="57"/>
      <c r="H237" s="56"/>
      <c r="I237" s="58"/>
      <c r="J237" s="59"/>
      <c r="K237" s="60"/>
      <c r="L237" s="59"/>
      <c r="M237" s="139"/>
      <c r="N237" s="139"/>
      <c r="O237" s="139"/>
      <c r="P237" s="140"/>
      <c r="Q237" s="52"/>
    </row>
    <row r="238" spans="1:17" x14ac:dyDescent="0.2">
      <c r="A238" s="51"/>
      <c r="B238" s="53" t="s">
        <v>201</v>
      </c>
      <c r="C238" s="54">
        <v>0</v>
      </c>
      <c r="D238" s="55" t="s">
        <v>187</v>
      </c>
      <c r="E238" s="56">
        <v>15</v>
      </c>
      <c r="F238" s="54">
        <v>33</v>
      </c>
      <c r="G238" s="57" t="s">
        <v>187</v>
      </c>
      <c r="H238" s="56">
        <v>3</v>
      </c>
      <c r="I238" s="58"/>
      <c r="J238" s="59"/>
      <c r="K238" s="60">
        <f>ROUND(((F238*20+H238)-(C238*20+E238)),2)</f>
        <v>648</v>
      </c>
      <c r="L238" s="59">
        <v>6</v>
      </c>
      <c r="M238" s="59">
        <v>0.1</v>
      </c>
      <c r="N238" s="59">
        <f>ROUND(K238*L238,2)</f>
        <v>3888</v>
      </c>
      <c r="O238" s="59">
        <f>ROUND(N238*M238,2)</f>
        <v>388.8</v>
      </c>
      <c r="P238" s="62">
        <f>O238</f>
        <v>388.8</v>
      </c>
      <c r="Q238" s="52"/>
    </row>
    <row r="239" spans="1:17" x14ac:dyDescent="0.2">
      <c r="A239" s="51"/>
      <c r="B239" s="53" t="s">
        <v>289</v>
      </c>
      <c r="C239" s="181"/>
      <c r="D239" s="55"/>
      <c r="E239" s="182"/>
      <c r="F239" s="181"/>
      <c r="G239" s="57"/>
      <c r="H239" s="182"/>
      <c r="I239" s="58"/>
      <c r="J239" s="59"/>
      <c r="K239" s="60"/>
      <c r="L239" s="59"/>
      <c r="M239" s="59">
        <v>0.1</v>
      </c>
      <c r="N239" s="59">
        <v>72</v>
      </c>
      <c r="O239" s="59">
        <f t="shared" ref="O239:O240" si="13">ROUND(N239*M239,2)</f>
        <v>7.2</v>
      </c>
      <c r="P239" s="62">
        <f t="shared" ref="P239:P240" si="14">O239</f>
        <v>7.2</v>
      </c>
      <c r="Q239" s="52"/>
    </row>
    <row r="240" spans="1:17" x14ac:dyDescent="0.2">
      <c r="A240" s="51"/>
      <c r="B240" s="53" t="s">
        <v>206</v>
      </c>
      <c r="C240" s="181">
        <v>600</v>
      </c>
      <c r="D240" s="55" t="s">
        <v>187</v>
      </c>
      <c r="E240" s="182">
        <v>10</v>
      </c>
      <c r="F240" s="181">
        <v>602</v>
      </c>
      <c r="G240" s="57" t="s">
        <v>187</v>
      </c>
      <c r="H240" s="182">
        <v>2</v>
      </c>
      <c r="I240" s="58"/>
      <c r="J240" s="59"/>
      <c r="K240" s="60">
        <v>32</v>
      </c>
      <c r="L240" s="59">
        <v>6</v>
      </c>
      <c r="M240" s="59">
        <v>0.1</v>
      </c>
      <c r="N240" s="59">
        <v>192</v>
      </c>
      <c r="O240" s="59">
        <f t="shared" si="13"/>
        <v>19.2</v>
      </c>
      <c r="P240" s="62">
        <f t="shared" si="14"/>
        <v>19.2</v>
      </c>
      <c r="Q240" s="52"/>
    </row>
    <row r="241" spans="1:17" x14ac:dyDescent="0.2">
      <c r="A241" s="51"/>
      <c r="B241" s="64" t="s">
        <v>127</v>
      </c>
      <c r="C241" s="65"/>
      <c r="D241" s="66"/>
      <c r="E241" s="67"/>
      <c r="F241" s="65"/>
      <c r="G241" s="68"/>
      <c r="H241" s="67"/>
      <c r="I241" s="69"/>
      <c r="J241" s="69"/>
      <c r="K241" s="70"/>
      <c r="L241" s="70"/>
      <c r="M241" s="70"/>
      <c r="N241" s="70"/>
      <c r="O241" s="70"/>
      <c r="P241" s="71">
        <f>SUM(P238:P240)</f>
        <v>415.2</v>
      </c>
      <c r="Q241" s="72" t="s">
        <v>2</v>
      </c>
    </row>
    <row r="242" spans="1:17" x14ac:dyDescent="0.2">
      <c r="A242" s="51"/>
      <c r="B242" s="121"/>
      <c r="C242" s="122"/>
      <c r="D242" s="123"/>
      <c r="E242" s="124"/>
      <c r="F242" s="122"/>
      <c r="G242" s="125"/>
      <c r="H242" s="124"/>
      <c r="I242" s="58"/>
      <c r="J242" s="59"/>
      <c r="K242" s="126"/>
      <c r="L242" s="59"/>
      <c r="M242" s="127"/>
      <c r="N242" s="59"/>
      <c r="O242" s="127"/>
      <c r="P242" s="128"/>
      <c r="Q242" s="129"/>
    </row>
    <row r="243" spans="1:17" x14ac:dyDescent="0.2">
      <c r="A243" s="51" t="s">
        <v>79</v>
      </c>
      <c r="B243" s="255" t="str">
        <f>PLANILHA!D48</f>
        <v xml:space="preserve">Escavação e carga de material de 1ª categoria, com trator de esteira e pá carregadeira </v>
      </c>
      <c r="C243" s="256"/>
      <c r="D243" s="256"/>
      <c r="E243" s="256"/>
      <c r="F243" s="256"/>
      <c r="G243" s="256"/>
      <c r="H243" s="256"/>
      <c r="I243" s="256"/>
      <c r="J243" s="256"/>
      <c r="K243" s="256"/>
      <c r="L243" s="256"/>
      <c r="M243" s="256"/>
      <c r="N243" s="256"/>
      <c r="O243" s="256"/>
      <c r="P243" s="257"/>
      <c r="Q243" s="52">
        <v>1318.44</v>
      </c>
    </row>
    <row r="244" spans="1:17" x14ac:dyDescent="0.2">
      <c r="A244" s="51"/>
      <c r="B244" s="53" t="s">
        <v>218</v>
      </c>
      <c r="C244" s="54"/>
      <c r="D244" s="57"/>
      <c r="E244" s="56"/>
      <c r="F244" s="54"/>
      <c r="G244" s="57"/>
      <c r="H244" s="56"/>
      <c r="I244" s="58"/>
      <c r="J244" s="59"/>
      <c r="K244" s="60"/>
      <c r="L244" s="59"/>
      <c r="M244" s="286">
        <v>1.3</v>
      </c>
      <c r="N244" s="286"/>
      <c r="O244" s="59">
        <f>P241</f>
        <v>415.2</v>
      </c>
      <c r="P244" s="62">
        <f>ROUND(O244*1.3,2)</f>
        <v>539.76</v>
      </c>
      <c r="Q244" s="63"/>
    </row>
    <row r="245" spans="1:17" x14ac:dyDescent="0.2">
      <c r="A245" s="51"/>
      <c r="B245" s="64" t="s">
        <v>127</v>
      </c>
      <c r="C245" s="65"/>
      <c r="D245" s="66"/>
      <c r="E245" s="67"/>
      <c r="F245" s="65"/>
      <c r="G245" s="68"/>
      <c r="H245" s="67"/>
      <c r="I245" s="69"/>
      <c r="J245" s="69"/>
      <c r="K245" s="70"/>
      <c r="L245" s="70"/>
      <c r="M245" s="70"/>
      <c r="N245" s="70"/>
      <c r="O245" s="70"/>
      <c r="P245" s="71">
        <f>SUM(P244)</f>
        <v>539.76</v>
      </c>
      <c r="Q245" s="72" t="s">
        <v>2</v>
      </c>
    </row>
    <row r="246" spans="1:17" x14ac:dyDescent="0.2">
      <c r="A246" s="51"/>
      <c r="B246" s="121"/>
      <c r="C246" s="122"/>
      <c r="D246" s="123"/>
      <c r="E246" s="124"/>
      <c r="F246" s="122"/>
      <c r="G246" s="125"/>
      <c r="H246" s="124"/>
      <c r="I246" s="58"/>
      <c r="J246" s="59"/>
      <c r="K246" s="126"/>
      <c r="L246" s="59"/>
      <c r="M246" s="127"/>
      <c r="N246" s="59"/>
      <c r="O246" s="127"/>
      <c r="P246" s="128"/>
      <c r="Q246" s="129"/>
    </row>
    <row r="247" spans="1:17" ht="12.75" customHeight="1" x14ac:dyDescent="0.2">
      <c r="A247" s="51" t="s">
        <v>81</v>
      </c>
      <c r="B247" s="255" t="s">
        <v>171</v>
      </c>
      <c r="C247" s="256"/>
      <c r="D247" s="256"/>
      <c r="E247" s="256"/>
      <c r="F247" s="256"/>
      <c r="G247" s="256"/>
      <c r="H247" s="256"/>
      <c r="I247" s="256"/>
      <c r="J247" s="256"/>
      <c r="K247" s="256"/>
      <c r="L247" s="256"/>
      <c r="M247" s="256"/>
      <c r="N247" s="256"/>
      <c r="O247" s="256"/>
      <c r="P247" s="257"/>
      <c r="Q247" s="52">
        <v>2109.5</v>
      </c>
    </row>
    <row r="248" spans="1:17" x14ac:dyDescent="0.2">
      <c r="A248" s="51"/>
      <c r="B248" s="53" t="s">
        <v>168</v>
      </c>
      <c r="C248" s="54"/>
      <c r="D248" s="57"/>
      <c r="E248" s="56"/>
      <c r="F248" s="54"/>
      <c r="G248" s="57"/>
      <c r="H248" s="56"/>
      <c r="I248" s="58"/>
      <c r="J248" s="59"/>
      <c r="K248" s="60"/>
      <c r="L248" s="59"/>
      <c r="M248" s="61">
        <v>1.6</v>
      </c>
      <c r="N248" s="59"/>
      <c r="O248" s="59">
        <f>ROUND(P245*1.6,2)</f>
        <v>863.62</v>
      </c>
      <c r="P248" s="62">
        <f>SUM(O248)</f>
        <v>863.62</v>
      </c>
      <c r="Q248" s="63"/>
    </row>
    <row r="249" spans="1:17" x14ac:dyDescent="0.2">
      <c r="A249" s="51"/>
      <c r="B249" s="64" t="s">
        <v>127</v>
      </c>
      <c r="C249" s="65"/>
      <c r="D249" s="66"/>
      <c r="E249" s="67"/>
      <c r="F249" s="65"/>
      <c r="G249" s="68"/>
      <c r="H249" s="67"/>
      <c r="I249" s="69"/>
      <c r="J249" s="69"/>
      <c r="K249" s="70"/>
      <c r="L249" s="70"/>
      <c r="M249" s="70"/>
      <c r="N249" s="70"/>
      <c r="O249" s="70"/>
      <c r="P249" s="71">
        <f>SUM(P248)</f>
        <v>863.62</v>
      </c>
      <c r="Q249" s="72" t="s">
        <v>38</v>
      </c>
    </row>
    <row r="250" spans="1:17" x14ac:dyDescent="0.2">
      <c r="A250" s="51"/>
      <c r="B250" s="121"/>
      <c r="C250" s="122"/>
      <c r="D250" s="123"/>
      <c r="E250" s="124"/>
      <c r="F250" s="122"/>
      <c r="G250" s="125"/>
      <c r="H250" s="124"/>
      <c r="I250" s="58"/>
      <c r="J250" s="58"/>
      <c r="K250" s="130"/>
      <c r="L250" s="130"/>
      <c r="M250" s="130"/>
      <c r="N250" s="130"/>
      <c r="O250" s="130"/>
      <c r="P250" s="128"/>
      <c r="Q250" s="129"/>
    </row>
    <row r="251" spans="1:17" x14ac:dyDescent="0.2">
      <c r="A251" s="51" t="s">
        <v>0</v>
      </c>
      <c r="B251" s="255" t="s">
        <v>84</v>
      </c>
      <c r="C251" s="256"/>
      <c r="D251" s="256"/>
      <c r="E251" s="256"/>
      <c r="F251" s="256"/>
      <c r="G251" s="256"/>
      <c r="H251" s="256"/>
      <c r="I251" s="256"/>
      <c r="J251" s="256"/>
      <c r="K251" s="256"/>
      <c r="L251" s="256"/>
      <c r="M251" s="256"/>
      <c r="N251" s="256"/>
      <c r="O251" s="256"/>
      <c r="P251" s="257"/>
      <c r="Q251" s="52">
        <v>9909.0499999999993</v>
      </c>
    </row>
    <row r="252" spans="1:17" x14ac:dyDescent="0.2">
      <c r="A252" s="51"/>
      <c r="B252" s="120" t="s">
        <v>217</v>
      </c>
      <c r="C252" s="54"/>
      <c r="D252" s="55"/>
      <c r="E252" s="56"/>
      <c r="F252" s="54"/>
      <c r="G252" s="57"/>
      <c r="H252" s="56"/>
      <c r="I252" s="58"/>
      <c r="J252" s="59"/>
      <c r="K252" s="60"/>
      <c r="L252" s="59"/>
      <c r="M252" s="59"/>
      <c r="N252" s="59"/>
      <c r="O252" s="59"/>
      <c r="P252" s="62"/>
      <c r="Q252" s="63"/>
    </row>
    <row r="253" spans="1:17" x14ac:dyDescent="0.2">
      <c r="A253" s="51"/>
      <c r="B253" s="53" t="s">
        <v>201</v>
      </c>
      <c r="C253" s="54">
        <v>0</v>
      </c>
      <c r="D253" s="55" t="s">
        <v>187</v>
      </c>
      <c r="E253" s="56">
        <v>15</v>
      </c>
      <c r="F253" s="54">
        <v>33</v>
      </c>
      <c r="G253" s="57" t="s">
        <v>187</v>
      </c>
      <c r="H253" s="56">
        <v>3</v>
      </c>
      <c r="I253" s="58"/>
      <c r="J253" s="59"/>
      <c r="K253" s="60">
        <f>ROUND(((F253*20+H253)-(C253*20+E253)),2)</f>
        <v>648</v>
      </c>
      <c r="L253" s="59">
        <v>6</v>
      </c>
      <c r="M253" s="59"/>
      <c r="N253" s="59">
        <f>ROUND(K253*L253,2)</f>
        <v>3888</v>
      </c>
      <c r="O253" s="59"/>
      <c r="P253" s="62">
        <f>N253</f>
        <v>3888</v>
      </c>
      <c r="Q253" s="63"/>
    </row>
    <row r="254" spans="1:17" x14ac:dyDescent="0.2">
      <c r="A254" s="51"/>
      <c r="B254" s="53" t="s">
        <v>289</v>
      </c>
      <c r="C254" s="181"/>
      <c r="D254" s="55"/>
      <c r="E254" s="182"/>
      <c r="F254" s="181"/>
      <c r="G254" s="57"/>
      <c r="H254" s="182"/>
      <c r="I254" s="58"/>
      <c r="J254" s="59"/>
      <c r="K254" s="60"/>
      <c r="L254" s="59"/>
      <c r="M254" s="59"/>
      <c r="N254" s="59">
        <v>72</v>
      </c>
      <c r="O254" s="59"/>
      <c r="P254" s="62">
        <v>72</v>
      </c>
      <c r="Q254" s="63"/>
    </row>
    <row r="255" spans="1:17" x14ac:dyDescent="0.2">
      <c r="A255" s="51"/>
      <c r="B255" s="53" t="s">
        <v>206</v>
      </c>
      <c r="C255" s="181">
        <v>600</v>
      </c>
      <c r="D255" s="55" t="s">
        <v>187</v>
      </c>
      <c r="E255" s="182">
        <v>10</v>
      </c>
      <c r="F255" s="181">
        <v>602</v>
      </c>
      <c r="G255" s="57" t="s">
        <v>187</v>
      </c>
      <c r="H255" s="182">
        <v>2</v>
      </c>
      <c r="I255" s="58"/>
      <c r="J255" s="59"/>
      <c r="K255" s="60">
        <f>ROUND(((F255*20+H255)-(C255*20+E255)),2)</f>
        <v>32</v>
      </c>
      <c r="L255" s="59">
        <v>6</v>
      </c>
      <c r="M255" s="59"/>
      <c r="N255" s="59">
        <f>ROUND(K255*L255,2)</f>
        <v>192</v>
      </c>
      <c r="O255" s="59"/>
      <c r="P255" s="62">
        <v>192</v>
      </c>
      <c r="Q255" s="63"/>
    </row>
    <row r="256" spans="1:17" x14ac:dyDescent="0.2">
      <c r="A256" s="51"/>
      <c r="B256" s="64" t="s">
        <v>127</v>
      </c>
      <c r="C256" s="65"/>
      <c r="D256" s="66"/>
      <c r="E256" s="67"/>
      <c r="F256" s="65"/>
      <c r="G256" s="68"/>
      <c r="H256" s="67"/>
      <c r="I256" s="69"/>
      <c r="J256" s="69"/>
      <c r="K256" s="70"/>
      <c r="L256" s="70"/>
      <c r="M256" s="70"/>
      <c r="N256" s="70"/>
      <c r="O256" s="70"/>
      <c r="P256" s="71">
        <f>SUM(P253:P255)</f>
        <v>4152</v>
      </c>
      <c r="Q256" s="72" t="s">
        <v>216</v>
      </c>
    </row>
    <row r="257" spans="1:17" x14ac:dyDescent="0.2">
      <c r="A257" s="51"/>
      <c r="B257" s="121"/>
      <c r="C257" s="122"/>
      <c r="D257" s="123"/>
      <c r="E257" s="124"/>
      <c r="F257" s="122"/>
      <c r="G257" s="125"/>
      <c r="H257" s="124"/>
      <c r="I257" s="58"/>
      <c r="J257" s="59"/>
      <c r="K257" s="126"/>
      <c r="L257" s="59"/>
      <c r="M257" s="127"/>
      <c r="N257" s="59"/>
      <c r="O257" s="127"/>
      <c r="P257" s="128"/>
      <c r="Q257" s="129"/>
    </row>
    <row r="258" spans="1:17" x14ac:dyDescent="0.2">
      <c r="A258" s="51" t="s">
        <v>83</v>
      </c>
      <c r="B258" s="255" t="s">
        <v>85</v>
      </c>
      <c r="C258" s="256"/>
      <c r="D258" s="256"/>
      <c r="E258" s="256"/>
      <c r="F258" s="256"/>
      <c r="G258" s="256"/>
      <c r="H258" s="256"/>
      <c r="I258" s="256"/>
      <c r="J258" s="256"/>
      <c r="K258" s="256"/>
      <c r="L258" s="256"/>
      <c r="M258" s="256"/>
      <c r="N258" s="256"/>
      <c r="O258" s="256"/>
      <c r="P258" s="257"/>
      <c r="Q258" s="52">
        <v>3243.09</v>
      </c>
    </row>
    <row r="259" spans="1:17" x14ac:dyDescent="0.2">
      <c r="A259" s="51"/>
      <c r="B259" s="53" t="s">
        <v>219</v>
      </c>
      <c r="C259" s="139"/>
      <c r="D259" s="139"/>
      <c r="E259" s="139"/>
      <c r="F259" s="139"/>
      <c r="G259" s="139"/>
      <c r="H259" s="139"/>
      <c r="I259" s="58" t="s">
        <v>202</v>
      </c>
      <c r="J259" s="139"/>
      <c r="K259" s="60">
        <v>17.72</v>
      </c>
      <c r="L259" s="59"/>
      <c r="M259" s="59"/>
      <c r="N259" s="59"/>
      <c r="O259" s="59"/>
      <c r="P259" s="62">
        <f>K259</f>
        <v>17.72</v>
      </c>
      <c r="Q259" s="63"/>
    </row>
    <row r="260" spans="1:17" x14ac:dyDescent="0.2">
      <c r="A260" s="51"/>
      <c r="B260" s="53" t="s">
        <v>219</v>
      </c>
      <c r="C260" s="139"/>
      <c r="D260" s="139"/>
      <c r="E260" s="139"/>
      <c r="F260" s="139"/>
      <c r="G260" s="139"/>
      <c r="H260" s="139"/>
      <c r="I260" s="58" t="s">
        <v>202</v>
      </c>
      <c r="J260" s="139"/>
      <c r="K260" s="60">
        <v>19.350000000000001</v>
      </c>
      <c r="L260" s="59"/>
      <c r="M260" s="59"/>
      <c r="N260" s="59"/>
      <c r="O260" s="59"/>
      <c r="P260" s="62">
        <f t="shared" ref="P260:P323" si="15">K260</f>
        <v>19.350000000000001</v>
      </c>
      <c r="Q260" s="63"/>
    </row>
    <row r="261" spans="1:17" x14ac:dyDescent="0.2">
      <c r="A261" s="51"/>
      <c r="B261" s="53" t="s">
        <v>219</v>
      </c>
      <c r="C261" s="139"/>
      <c r="D261" s="139"/>
      <c r="E261" s="139"/>
      <c r="F261" s="139"/>
      <c r="G261" s="139"/>
      <c r="H261" s="139"/>
      <c r="I261" s="58" t="s">
        <v>202</v>
      </c>
      <c r="J261" s="139"/>
      <c r="K261" s="60">
        <v>17.66</v>
      </c>
      <c r="L261" s="59"/>
      <c r="M261" s="59"/>
      <c r="N261" s="59"/>
      <c r="O261" s="59"/>
      <c r="P261" s="62">
        <f t="shared" si="15"/>
        <v>17.66</v>
      </c>
      <c r="Q261" s="63"/>
    </row>
    <row r="262" spans="1:17" x14ac:dyDescent="0.2">
      <c r="A262" s="51"/>
      <c r="B262" s="53" t="s">
        <v>219</v>
      </c>
      <c r="C262" s="54"/>
      <c r="D262" s="55"/>
      <c r="E262" s="56"/>
      <c r="F262" s="54"/>
      <c r="G262" s="57"/>
      <c r="H262" s="56"/>
      <c r="I262" s="58" t="s">
        <v>202</v>
      </c>
      <c r="J262" s="59"/>
      <c r="K262" s="60">
        <v>10.45</v>
      </c>
      <c r="L262" s="59"/>
      <c r="M262" s="59"/>
      <c r="N262" s="59"/>
      <c r="O262" s="59"/>
      <c r="P262" s="62">
        <f t="shared" si="15"/>
        <v>10.45</v>
      </c>
      <c r="Q262" s="63"/>
    </row>
    <row r="263" spans="1:17" x14ac:dyDescent="0.2">
      <c r="A263" s="51"/>
      <c r="B263" s="53" t="s">
        <v>219</v>
      </c>
      <c r="C263" s="54"/>
      <c r="D263" s="55"/>
      <c r="E263" s="56"/>
      <c r="F263" s="54"/>
      <c r="G263" s="57"/>
      <c r="H263" s="56"/>
      <c r="I263" s="58" t="s">
        <v>202</v>
      </c>
      <c r="J263" s="59"/>
      <c r="K263" s="60">
        <v>10.33</v>
      </c>
      <c r="L263" s="59"/>
      <c r="M263" s="59"/>
      <c r="N263" s="59"/>
      <c r="O263" s="59"/>
      <c r="P263" s="62">
        <f t="shared" si="15"/>
        <v>10.33</v>
      </c>
      <c r="Q263" s="63"/>
    </row>
    <row r="264" spans="1:17" x14ac:dyDescent="0.2">
      <c r="A264" s="51"/>
      <c r="B264" s="53" t="s">
        <v>201</v>
      </c>
      <c r="C264" s="54"/>
      <c r="D264" s="55"/>
      <c r="E264" s="56"/>
      <c r="F264" s="54"/>
      <c r="G264" s="57"/>
      <c r="H264" s="56"/>
      <c r="I264" s="58" t="s">
        <v>202</v>
      </c>
      <c r="J264" s="59"/>
      <c r="K264" s="60">
        <v>4.55</v>
      </c>
      <c r="L264" s="59"/>
      <c r="M264" s="59"/>
      <c r="N264" s="59"/>
      <c r="O264" s="59"/>
      <c r="P264" s="62">
        <f t="shared" si="15"/>
        <v>4.55</v>
      </c>
      <c r="Q264" s="63"/>
    </row>
    <row r="265" spans="1:17" x14ac:dyDescent="0.2">
      <c r="A265" s="51"/>
      <c r="B265" s="53" t="s">
        <v>201</v>
      </c>
      <c r="C265" s="54"/>
      <c r="D265" s="55"/>
      <c r="E265" s="56"/>
      <c r="F265" s="54"/>
      <c r="G265" s="57"/>
      <c r="H265" s="56"/>
      <c r="I265" s="58" t="s">
        <v>202</v>
      </c>
      <c r="J265" s="59"/>
      <c r="K265" s="60">
        <v>4.87</v>
      </c>
      <c r="L265" s="59"/>
      <c r="M265" s="59"/>
      <c r="N265" s="59"/>
      <c r="O265" s="59"/>
      <c r="P265" s="62">
        <f t="shared" si="15"/>
        <v>4.87</v>
      </c>
      <c r="Q265" s="63"/>
    </row>
    <row r="266" spans="1:17" x14ac:dyDescent="0.2">
      <c r="A266" s="51"/>
      <c r="B266" s="53" t="s">
        <v>201</v>
      </c>
      <c r="C266" s="54"/>
      <c r="D266" s="55"/>
      <c r="E266" s="56"/>
      <c r="F266" s="54"/>
      <c r="G266" s="57"/>
      <c r="H266" s="56"/>
      <c r="I266" s="58" t="s">
        <v>202</v>
      </c>
      <c r="J266" s="59"/>
      <c r="K266" s="60">
        <v>41.5</v>
      </c>
      <c r="L266" s="59"/>
      <c r="M266" s="59"/>
      <c r="N266" s="59"/>
      <c r="O266" s="59"/>
      <c r="P266" s="62">
        <f t="shared" si="15"/>
        <v>41.5</v>
      </c>
      <c r="Q266" s="63"/>
    </row>
    <row r="267" spans="1:17" x14ac:dyDescent="0.2">
      <c r="A267" s="51"/>
      <c r="B267" s="53" t="s">
        <v>201</v>
      </c>
      <c r="C267" s="54"/>
      <c r="D267" s="55"/>
      <c r="E267" s="56"/>
      <c r="F267" s="54"/>
      <c r="G267" s="57"/>
      <c r="H267" s="56"/>
      <c r="I267" s="58" t="s">
        <v>202</v>
      </c>
      <c r="J267" s="59"/>
      <c r="K267" s="60">
        <v>19.510000000000002</v>
      </c>
      <c r="L267" s="59"/>
      <c r="M267" s="59"/>
      <c r="N267" s="59"/>
      <c r="O267" s="59"/>
      <c r="P267" s="62">
        <f t="shared" si="15"/>
        <v>19.510000000000002</v>
      </c>
      <c r="Q267" s="63"/>
    </row>
    <row r="268" spans="1:17" x14ac:dyDescent="0.2">
      <c r="A268" s="51"/>
      <c r="B268" s="53" t="s">
        <v>201</v>
      </c>
      <c r="C268" s="54"/>
      <c r="D268" s="55"/>
      <c r="E268" s="56"/>
      <c r="F268" s="54"/>
      <c r="G268" s="57"/>
      <c r="H268" s="56"/>
      <c r="I268" s="58" t="s">
        <v>202</v>
      </c>
      <c r="J268" s="59"/>
      <c r="K268" s="60">
        <v>6.65</v>
      </c>
      <c r="L268" s="59"/>
      <c r="M268" s="59"/>
      <c r="N268" s="59"/>
      <c r="O268" s="59"/>
      <c r="P268" s="62">
        <f t="shared" si="15"/>
        <v>6.65</v>
      </c>
      <c r="Q268" s="63"/>
    </row>
    <row r="269" spans="1:17" x14ac:dyDescent="0.2">
      <c r="A269" s="51"/>
      <c r="B269" s="53" t="s">
        <v>201</v>
      </c>
      <c r="C269" s="54"/>
      <c r="D269" s="55"/>
      <c r="E269" s="56"/>
      <c r="F269" s="54"/>
      <c r="G269" s="57"/>
      <c r="H269" s="56"/>
      <c r="I269" s="58" t="s">
        <v>202</v>
      </c>
      <c r="J269" s="59"/>
      <c r="K269" s="60">
        <v>1.18</v>
      </c>
      <c r="L269" s="59"/>
      <c r="M269" s="59"/>
      <c r="N269" s="59"/>
      <c r="O269" s="59"/>
      <c r="P269" s="62">
        <f t="shared" si="15"/>
        <v>1.18</v>
      </c>
      <c r="Q269" s="63"/>
    </row>
    <row r="270" spans="1:17" x14ac:dyDescent="0.2">
      <c r="A270" s="51"/>
      <c r="B270" s="53" t="s">
        <v>201</v>
      </c>
      <c r="C270" s="54"/>
      <c r="D270" s="55"/>
      <c r="E270" s="56"/>
      <c r="F270" s="54"/>
      <c r="G270" s="57"/>
      <c r="H270" s="56"/>
      <c r="I270" s="58" t="s">
        <v>202</v>
      </c>
      <c r="J270" s="59"/>
      <c r="K270" s="60">
        <v>12.38</v>
      </c>
      <c r="L270" s="59"/>
      <c r="M270" s="59"/>
      <c r="N270" s="59"/>
      <c r="O270" s="59"/>
      <c r="P270" s="62">
        <f t="shared" si="15"/>
        <v>12.38</v>
      </c>
      <c r="Q270" s="63"/>
    </row>
    <row r="271" spans="1:17" x14ac:dyDescent="0.2">
      <c r="A271" s="51"/>
      <c r="B271" s="53" t="s">
        <v>201</v>
      </c>
      <c r="C271" s="54"/>
      <c r="D271" s="55"/>
      <c r="E271" s="56"/>
      <c r="F271" s="54"/>
      <c r="G271" s="57"/>
      <c r="H271" s="56"/>
      <c r="I271" s="58" t="s">
        <v>202</v>
      </c>
      <c r="J271" s="59"/>
      <c r="K271" s="60">
        <v>4.54</v>
      </c>
      <c r="L271" s="59"/>
      <c r="M271" s="59"/>
      <c r="N271" s="59"/>
      <c r="O271" s="59"/>
      <c r="P271" s="62">
        <f t="shared" si="15"/>
        <v>4.54</v>
      </c>
      <c r="Q271" s="63"/>
    </row>
    <row r="272" spans="1:17" x14ac:dyDescent="0.2">
      <c r="A272" s="51"/>
      <c r="B272" s="53" t="s">
        <v>201</v>
      </c>
      <c r="C272" s="54"/>
      <c r="D272" s="55"/>
      <c r="E272" s="56"/>
      <c r="F272" s="54"/>
      <c r="G272" s="57"/>
      <c r="H272" s="56"/>
      <c r="I272" s="58" t="s">
        <v>202</v>
      </c>
      <c r="J272" s="59"/>
      <c r="K272" s="60">
        <v>11.93</v>
      </c>
      <c r="L272" s="59"/>
      <c r="M272" s="59"/>
      <c r="N272" s="59"/>
      <c r="O272" s="59"/>
      <c r="P272" s="62">
        <f t="shared" si="15"/>
        <v>11.93</v>
      </c>
      <c r="Q272" s="63"/>
    </row>
    <row r="273" spans="1:17" x14ac:dyDescent="0.2">
      <c r="A273" s="51"/>
      <c r="B273" s="53" t="s">
        <v>201</v>
      </c>
      <c r="C273" s="54"/>
      <c r="D273" s="55"/>
      <c r="E273" s="56"/>
      <c r="F273" s="54"/>
      <c r="G273" s="57"/>
      <c r="H273" s="56"/>
      <c r="I273" s="58" t="s">
        <v>202</v>
      </c>
      <c r="J273" s="59"/>
      <c r="K273" s="60">
        <v>65.010000000000005</v>
      </c>
      <c r="L273" s="59"/>
      <c r="M273" s="59"/>
      <c r="N273" s="59"/>
      <c r="O273" s="59"/>
      <c r="P273" s="62">
        <f t="shared" si="15"/>
        <v>65.010000000000005</v>
      </c>
      <c r="Q273" s="63"/>
    </row>
    <row r="274" spans="1:17" x14ac:dyDescent="0.2">
      <c r="A274" s="51"/>
      <c r="B274" s="53" t="s">
        <v>201</v>
      </c>
      <c r="C274" s="54"/>
      <c r="D274" s="55"/>
      <c r="E274" s="56"/>
      <c r="F274" s="54"/>
      <c r="G274" s="57"/>
      <c r="H274" s="56"/>
      <c r="I274" s="58" t="s">
        <v>202</v>
      </c>
      <c r="J274" s="59"/>
      <c r="K274" s="60">
        <v>3.11</v>
      </c>
      <c r="L274" s="59"/>
      <c r="M274" s="59"/>
      <c r="N274" s="59"/>
      <c r="O274" s="59"/>
      <c r="P274" s="62">
        <f t="shared" si="15"/>
        <v>3.11</v>
      </c>
      <c r="Q274" s="63"/>
    </row>
    <row r="275" spans="1:17" x14ac:dyDescent="0.2">
      <c r="A275" s="51"/>
      <c r="B275" s="53" t="s">
        <v>201</v>
      </c>
      <c r="C275" s="54"/>
      <c r="D275" s="55"/>
      <c r="E275" s="56"/>
      <c r="F275" s="54"/>
      <c r="G275" s="57"/>
      <c r="H275" s="56"/>
      <c r="I275" s="58" t="s">
        <v>202</v>
      </c>
      <c r="J275" s="59"/>
      <c r="K275" s="60">
        <v>3.17</v>
      </c>
      <c r="L275" s="59"/>
      <c r="M275" s="59"/>
      <c r="N275" s="59"/>
      <c r="O275" s="59"/>
      <c r="P275" s="62">
        <f t="shared" si="15"/>
        <v>3.17</v>
      </c>
      <c r="Q275" s="63"/>
    </row>
    <row r="276" spans="1:17" x14ac:dyDescent="0.2">
      <c r="A276" s="51"/>
      <c r="B276" s="53" t="s">
        <v>201</v>
      </c>
      <c r="C276" s="54"/>
      <c r="D276" s="55"/>
      <c r="E276" s="56"/>
      <c r="F276" s="54"/>
      <c r="G276" s="57"/>
      <c r="H276" s="56"/>
      <c r="I276" s="58" t="s">
        <v>202</v>
      </c>
      <c r="J276" s="59"/>
      <c r="K276" s="60">
        <v>26.77</v>
      </c>
      <c r="L276" s="59"/>
      <c r="M276" s="59"/>
      <c r="N276" s="59"/>
      <c r="O276" s="59"/>
      <c r="P276" s="62">
        <f t="shared" si="15"/>
        <v>26.77</v>
      </c>
      <c r="Q276" s="63"/>
    </row>
    <row r="277" spans="1:17" x14ac:dyDescent="0.2">
      <c r="A277" s="51"/>
      <c r="B277" s="53" t="s">
        <v>201</v>
      </c>
      <c r="C277" s="54"/>
      <c r="D277" s="55"/>
      <c r="E277" s="56"/>
      <c r="F277" s="54"/>
      <c r="G277" s="57"/>
      <c r="H277" s="56"/>
      <c r="I277" s="58" t="s">
        <v>202</v>
      </c>
      <c r="J277" s="59"/>
      <c r="K277" s="60">
        <v>8.98</v>
      </c>
      <c r="L277" s="59"/>
      <c r="M277" s="59"/>
      <c r="N277" s="59"/>
      <c r="O277" s="59"/>
      <c r="P277" s="62">
        <f t="shared" si="15"/>
        <v>8.98</v>
      </c>
      <c r="Q277" s="63"/>
    </row>
    <row r="278" spans="1:17" x14ac:dyDescent="0.2">
      <c r="A278" s="51"/>
      <c r="B278" s="53" t="s">
        <v>201</v>
      </c>
      <c r="C278" s="54"/>
      <c r="D278" s="55"/>
      <c r="E278" s="56"/>
      <c r="F278" s="54"/>
      <c r="G278" s="57"/>
      <c r="H278" s="56"/>
      <c r="I278" s="58" t="s">
        <v>202</v>
      </c>
      <c r="J278" s="59"/>
      <c r="K278" s="60">
        <v>17.55</v>
      </c>
      <c r="L278" s="59"/>
      <c r="M278" s="59"/>
      <c r="N278" s="59"/>
      <c r="O278" s="59"/>
      <c r="P278" s="62">
        <f t="shared" si="15"/>
        <v>17.55</v>
      </c>
      <c r="Q278" s="63"/>
    </row>
    <row r="279" spans="1:17" x14ac:dyDescent="0.2">
      <c r="A279" s="51"/>
      <c r="B279" s="53" t="s">
        <v>201</v>
      </c>
      <c r="C279" s="54"/>
      <c r="D279" s="55"/>
      <c r="E279" s="56"/>
      <c r="F279" s="54"/>
      <c r="G279" s="57"/>
      <c r="H279" s="56"/>
      <c r="I279" s="58" t="s">
        <v>202</v>
      </c>
      <c r="J279" s="59"/>
      <c r="K279" s="60">
        <v>3.1</v>
      </c>
      <c r="L279" s="59"/>
      <c r="M279" s="59"/>
      <c r="N279" s="59"/>
      <c r="O279" s="59"/>
      <c r="P279" s="62">
        <f t="shared" si="15"/>
        <v>3.1</v>
      </c>
      <c r="Q279" s="63"/>
    </row>
    <row r="280" spans="1:17" x14ac:dyDescent="0.2">
      <c r="A280" s="51"/>
      <c r="B280" s="53" t="s">
        <v>201</v>
      </c>
      <c r="C280" s="54"/>
      <c r="D280" s="55"/>
      <c r="E280" s="56"/>
      <c r="F280" s="54"/>
      <c r="G280" s="57"/>
      <c r="H280" s="56"/>
      <c r="I280" s="58" t="s">
        <v>202</v>
      </c>
      <c r="J280" s="59"/>
      <c r="K280" s="60">
        <v>3.18</v>
      </c>
      <c r="L280" s="59"/>
      <c r="M280" s="59"/>
      <c r="N280" s="59"/>
      <c r="O280" s="59"/>
      <c r="P280" s="62">
        <f t="shared" si="15"/>
        <v>3.18</v>
      </c>
      <c r="Q280" s="63"/>
    </row>
    <row r="281" spans="1:17" x14ac:dyDescent="0.2">
      <c r="A281" s="51"/>
      <c r="B281" s="53" t="s">
        <v>201</v>
      </c>
      <c r="C281" s="54"/>
      <c r="D281" s="55"/>
      <c r="E281" s="56"/>
      <c r="F281" s="54"/>
      <c r="G281" s="57"/>
      <c r="H281" s="56"/>
      <c r="I281" s="58" t="s">
        <v>202</v>
      </c>
      <c r="J281" s="59"/>
      <c r="K281" s="60">
        <v>10.56</v>
      </c>
      <c r="L281" s="59"/>
      <c r="M281" s="59"/>
      <c r="N281" s="59"/>
      <c r="O281" s="59"/>
      <c r="P281" s="62">
        <f t="shared" si="15"/>
        <v>10.56</v>
      </c>
      <c r="Q281" s="63"/>
    </row>
    <row r="282" spans="1:17" x14ac:dyDescent="0.2">
      <c r="A282" s="51"/>
      <c r="B282" s="53" t="s">
        <v>201</v>
      </c>
      <c r="C282" s="54"/>
      <c r="D282" s="55"/>
      <c r="E282" s="56"/>
      <c r="F282" s="54"/>
      <c r="G282" s="57"/>
      <c r="H282" s="56"/>
      <c r="I282" s="58" t="s">
        <v>202</v>
      </c>
      <c r="J282" s="59"/>
      <c r="K282" s="60">
        <v>10.75</v>
      </c>
      <c r="L282" s="59"/>
      <c r="M282" s="59"/>
      <c r="N282" s="59"/>
      <c r="O282" s="59"/>
      <c r="P282" s="62">
        <f t="shared" si="15"/>
        <v>10.75</v>
      </c>
      <c r="Q282" s="63"/>
    </row>
    <row r="283" spans="1:17" x14ac:dyDescent="0.2">
      <c r="A283" s="51"/>
      <c r="B283" s="53" t="s">
        <v>201</v>
      </c>
      <c r="C283" s="54"/>
      <c r="D283" s="55"/>
      <c r="E283" s="56"/>
      <c r="F283" s="54"/>
      <c r="G283" s="57"/>
      <c r="H283" s="56"/>
      <c r="I283" s="58" t="s">
        <v>202</v>
      </c>
      <c r="J283" s="59"/>
      <c r="K283" s="60">
        <v>48.37</v>
      </c>
      <c r="L283" s="59"/>
      <c r="M283" s="59"/>
      <c r="N283" s="59"/>
      <c r="O283" s="59"/>
      <c r="P283" s="62">
        <f t="shared" si="15"/>
        <v>48.37</v>
      </c>
      <c r="Q283" s="63"/>
    </row>
    <row r="284" spans="1:17" x14ac:dyDescent="0.2">
      <c r="A284" s="51"/>
      <c r="B284" s="53" t="s">
        <v>201</v>
      </c>
      <c r="C284" s="54"/>
      <c r="D284" s="55"/>
      <c r="E284" s="56"/>
      <c r="F284" s="54"/>
      <c r="G284" s="57"/>
      <c r="H284" s="56"/>
      <c r="I284" s="58" t="s">
        <v>202</v>
      </c>
      <c r="J284" s="59"/>
      <c r="K284" s="60">
        <v>3.1</v>
      </c>
      <c r="L284" s="59"/>
      <c r="M284" s="59"/>
      <c r="N284" s="59"/>
      <c r="O284" s="59"/>
      <c r="P284" s="62">
        <f t="shared" si="15"/>
        <v>3.1</v>
      </c>
      <c r="Q284" s="63"/>
    </row>
    <row r="285" spans="1:17" x14ac:dyDescent="0.2">
      <c r="A285" s="51"/>
      <c r="B285" s="53" t="s">
        <v>201</v>
      </c>
      <c r="C285" s="54"/>
      <c r="D285" s="55"/>
      <c r="E285" s="56"/>
      <c r="F285" s="54"/>
      <c r="G285" s="57"/>
      <c r="H285" s="56"/>
      <c r="I285" s="58" t="s">
        <v>202</v>
      </c>
      <c r="J285" s="59"/>
      <c r="K285" s="60">
        <v>3.19</v>
      </c>
      <c r="L285" s="59"/>
      <c r="M285" s="59"/>
      <c r="N285" s="59"/>
      <c r="O285" s="59"/>
      <c r="P285" s="62">
        <f t="shared" si="15"/>
        <v>3.19</v>
      </c>
      <c r="Q285" s="63"/>
    </row>
    <row r="286" spans="1:17" x14ac:dyDescent="0.2">
      <c r="A286" s="51"/>
      <c r="B286" s="53" t="s">
        <v>201</v>
      </c>
      <c r="C286" s="54"/>
      <c r="D286" s="55"/>
      <c r="E286" s="56"/>
      <c r="F286" s="54"/>
      <c r="G286" s="57"/>
      <c r="H286" s="56"/>
      <c r="I286" s="58" t="s">
        <v>202</v>
      </c>
      <c r="J286" s="59"/>
      <c r="K286" s="60">
        <v>69.63</v>
      </c>
      <c r="L286" s="59"/>
      <c r="M286" s="59"/>
      <c r="N286" s="59"/>
      <c r="O286" s="59"/>
      <c r="P286" s="62">
        <f t="shared" si="15"/>
        <v>69.63</v>
      </c>
      <c r="Q286" s="63"/>
    </row>
    <row r="287" spans="1:17" x14ac:dyDescent="0.2">
      <c r="A287" s="51"/>
      <c r="B287" s="53" t="s">
        <v>201</v>
      </c>
      <c r="C287" s="54"/>
      <c r="D287" s="55"/>
      <c r="E287" s="56"/>
      <c r="F287" s="54"/>
      <c r="G287" s="57"/>
      <c r="H287" s="56"/>
      <c r="I287" s="58" t="s">
        <v>202</v>
      </c>
      <c r="J287" s="59"/>
      <c r="K287" s="60">
        <v>3.1</v>
      </c>
      <c r="L287" s="59"/>
      <c r="M287" s="59"/>
      <c r="N287" s="59"/>
      <c r="O287" s="59"/>
      <c r="P287" s="62">
        <f t="shared" si="15"/>
        <v>3.1</v>
      </c>
      <c r="Q287" s="63"/>
    </row>
    <row r="288" spans="1:17" x14ac:dyDescent="0.2">
      <c r="A288" s="51"/>
      <c r="B288" s="53" t="s">
        <v>201</v>
      </c>
      <c r="C288" s="54"/>
      <c r="D288" s="55"/>
      <c r="E288" s="56"/>
      <c r="F288" s="54"/>
      <c r="G288" s="57"/>
      <c r="H288" s="56"/>
      <c r="I288" s="58" t="s">
        <v>202</v>
      </c>
      <c r="J288" s="59"/>
      <c r="K288" s="60">
        <v>3.19</v>
      </c>
      <c r="L288" s="59"/>
      <c r="M288" s="59"/>
      <c r="N288" s="59"/>
      <c r="O288" s="59"/>
      <c r="P288" s="62">
        <f t="shared" si="15"/>
        <v>3.19</v>
      </c>
      <c r="Q288" s="63"/>
    </row>
    <row r="289" spans="1:17" x14ac:dyDescent="0.2">
      <c r="A289" s="51"/>
      <c r="B289" s="53" t="s">
        <v>201</v>
      </c>
      <c r="C289" s="54"/>
      <c r="D289" s="55"/>
      <c r="E289" s="56"/>
      <c r="F289" s="54"/>
      <c r="G289" s="57"/>
      <c r="H289" s="56"/>
      <c r="I289" s="58" t="s">
        <v>202</v>
      </c>
      <c r="J289" s="59"/>
      <c r="K289" s="60">
        <v>65.260000000000005</v>
      </c>
      <c r="L289" s="59"/>
      <c r="M289" s="59"/>
      <c r="N289" s="59"/>
      <c r="O289" s="59"/>
      <c r="P289" s="62">
        <f t="shared" si="15"/>
        <v>65.260000000000005</v>
      </c>
      <c r="Q289" s="63"/>
    </row>
    <row r="290" spans="1:17" x14ac:dyDescent="0.2">
      <c r="A290" s="51"/>
      <c r="B290" s="53" t="s">
        <v>201</v>
      </c>
      <c r="C290" s="54"/>
      <c r="D290" s="55"/>
      <c r="E290" s="56"/>
      <c r="F290" s="54"/>
      <c r="G290" s="57"/>
      <c r="H290" s="56"/>
      <c r="I290" s="58" t="s">
        <v>202</v>
      </c>
      <c r="J290" s="59"/>
      <c r="K290" s="60">
        <v>11</v>
      </c>
      <c r="L290" s="59"/>
      <c r="M290" s="59"/>
      <c r="N290" s="59"/>
      <c r="O290" s="59"/>
      <c r="P290" s="62">
        <f t="shared" si="15"/>
        <v>11</v>
      </c>
      <c r="Q290" s="63"/>
    </row>
    <row r="291" spans="1:17" x14ac:dyDescent="0.2">
      <c r="A291" s="51"/>
      <c r="B291" s="53" t="s">
        <v>201</v>
      </c>
      <c r="C291" s="54"/>
      <c r="D291" s="55"/>
      <c r="E291" s="56"/>
      <c r="F291" s="54"/>
      <c r="G291" s="57"/>
      <c r="H291" s="56"/>
      <c r="I291" s="58" t="s">
        <v>202</v>
      </c>
      <c r="J291" s="59"/>
      <c r="K291" s="60">
        <v>32.58</v>
      </c>
      <c r="L291" s="59"/>
      <c r="M291" s="59"/>
      <c r="N291" s="59"/>
      <c r="O291" s="59"/>
      <c r="P291" s="62">
        <f t="shared" si="15"/>
        <v>32.58</v>
      </c>
      <c r="Q291" s="63"/>
    </row>
    <row r="292" spans="1:17" x14ac:dyDescent="0.2">
      <c r="A292" s="51"/>
      <c r="B292" s="53" t="s">
        <v>201</v>
      </c>
      <c r="C292" s="54"/>
      <c r="D292" s="55"/>
      <c r="E292" s="56"/>
      <c r="F292" s="54"/>
      <c r="G292" s="57"/>
      <c r="H292" s="56"/>
      <c r="I292" s="58" t="s">
        <v>202</v>
      </c>
      <c r="J292" s="59"/>
      <c r="K292" s="60">
        <v>3.1</v>
      </c>
      <c r="L292" s="59"/>
      <c r="M292" s="59"/>
      <c r="N292" s="59"/>
      <c r="O292" s="59"/>
      <c r="P292" s="62">
        <f t="shared" si="15"/>
        <v>3.1</v>
      </c>
      <c r="Q292" s="63"/>
    </row>
    <row r="293" spans="1:17" x14ac:dyDescent="0.2">
      <c r="A293" s="51"/>
      <c r="B293" s="53" t="s">
        <v>201</v>
      </c>
      <c r="C293" s="54"/>
      <c r="D293" s="55"/>
      <c r="E293" s="56"/>
      <c r="F293" s="54"/>
      <c r="G293" s="57"/>
      <c r="H293" s="56"/>
      <c r="I293" s="58" t="s">
        <v>202</v>
      </c>
      <c r="J293" s="59"/>
      <c r="K293" s="60">
        <v>3.19</v>
      </c>
      <c r="L293" s="59"/>
      <c r="M293" s="59"/>
      <c r="N293" s="59"/>
      <c r="O293" s="59"/>
      <c r="P293" s="62">
        <f t="shared" si="15"/>
        <v>3.19</v>
      </c>
      <c r="Q293" s="63"/>
    </row>
    <row r="294" spans="1:17" x14ac:dyDescent="0.2">
      <c r="A294" s="51"/>
      <c r="B294" s="53" t="s">
        <v>201</v>
      </c>
      <c r="C294" s="54"/>
      <c r="D294" s="55"/>
      <c r="E294" s="56"/>
      <c r="F294" s="54"/>
      <c r="G294" s="57"/>
      <c r="H294" s="56"/>
      <c r="I294" s="58" t="s">
        <v>202</v>
      </c>
      <c r="J294" s="59"/>
      <c r="K294" s="60">
        <v>17.440000000000001</v>
      </c>
      <c r="L294" s="59"/>
      <c r="M294" s="59"/>
      <c r="N294" s="59"/>
      <c r="O294" s="59"/>
      <c r="P294" s="62">
        <f t="shared" si="15"/>
        <v>17.440000000000001</v>
      </c>
      <c r="Q294" s="63"/>
    </row>
    <row r="295" spans="1:17" x14ac:dyDescent="0.2">
      <c r="A295" s="51"/>
      <c r="B295" s="53" t="s">
        <v>201</v>
      </c>
      <c r="C295" s="54"/>
      <c r="D295" s="55"/>
      <c r="E295" s="56"/>
      <c r="F295" s="54"/>
      <c r="G295" s="57"/>
      <c r="H295" s="56"/>
      <c r="I295" s="58" t="s">
        <v>202</v>
      </c>
      <c r="J295" s="59"/>
      <c r="K295" s="60">
        <v>10.09</v>
      </c>
      <c r="L295" s="59"/>
      <c r="M295" s="59"/>
      <c r="N295" s="59"/>
      <c r="O295" s="59"/>
      <c r="P295" s="62">
        <f t="shared" si="15"/>
        <v>10.09</v>
      </c>
      <c r="Q295" s="63"/>
    </row>
    <row r="296" spans="1:17" x14ac:dyDescent="0.2">
      <c r="A296" s="51"/>
      <c r="B296" s="53" t="s">
        <v>201</v>
      </c>
      <c r="C296" s="54"/>
      <c r="D296" s="55"/>
      <c r="E296" s="56"/>
      <c r="F296" s="54"/>
      <c r="G296" s="57"/>
      <c r="H296" s="56"/>
      <c r="I296" s="58" t="s">
        <v>202</v>
      </c>
      <c r="J296" s="59"/>
      <c r="K296" s="60">
        <v>4.34</v>
      </c>
      <c r="L296" s="59"/>
      <c r="M296" s="59"/>
      <c r="N296" s="59"/>
      <c r="O296" s="59"/>
      <c r="P296" s="62">
        <f t="shared" si="15"/>
        <v>4.34</v>
      </c>
      <c r="Q296" s="63"/>
    </row>
    <row r="297" spans="1:17" x14ac:dyDescent="0.2">
      <c r="A297" s="51"/>
      <c r="B297" s="53" t="s">
        <v>201</v>
      </c>
      <c r="C297" s="54"/>
      <c r="D297" s="55"/>
      <c r="E297" s="56"/>
      <c r="F297" s="54"/>
      <c r="G297" s="57"/>
      <c r="H297" s="56"/>
      <c r="I297" s="58" t="s">
        <v>202</v>
      </c>
      <c r="J297" s="59"/>
      <c r="K297" s="60">
        <v>8.5500000000000007</v>
      </c>
      <c r="L297" s="59"/>
      <c r="M297" s="59"/>
      <c r="N297" s="59"/>
      <c r="O297" s="59"/>
      <c r="P297" s="62">
        <f t="shared" si="15"/>
        <v>8.5500000000000007</v>
      </c>
      <c r="Q297" s="63"/>
    </row>
    <row r="298" spans="1:17" x14ac:dyDescent="0.2">
      <c r="A298" s="51"/>
      <c r="B298" s="53" t="s">
        <v>201</v>
      </c>
      <c r="C298" s="54"/>
      <c r="D298" s="55"/>
      <c r="E298" s="56"/>
      <c r="F298" s="54"/>
      <c r="G298" s="57"/>
      <c r="H298" s="56"/>
      <c r="I298" s="58" t="s">
        <v>203</v>
      </c>
      <c r="J298" s="59"/>
      <c r="K298" s="60">
        <v>7.72</v>
      </c>
      <c r="L298" s="59"/>
      <c r="M298" s="59"/>
      <c r="N298" s="59"/>
      <c r="O298" s="59"/>
      <c r="P298" s="62">
        <f t="shared" si="15"/>
        <v>7.72</v>
      </c>
      <c r="Q298" s="63"/>
    </row>
    <row r="299" spans="1:17" x14ac:dyDescent="0.2">
      <c r="A299" s="51"/>
      <c r="B299" s="53" t="s">
        <v>201</v>
      </c>
      <c r="C299" s="54"/>
      <c r="D299" s="55"/>
      <c r="E299" s="56"/>
      <c r="F299" s="54"/>
      <c r="G299" s="57"/>
      <c r="H299" s="56"/>
      <c r="I299" s="58" t="s">
        <v>203</v>
      </c>
      <c r="J299" s="59"/>
      <c r="K299" s="60">
        <v>9.98</v>
      </c>
      <c r="L299" s="59"/>
      <c r="M299" s="59"/>
      <c r="N299" s="59"/>
      <c r="O299" s="59"/>
      <c r="P299" s="62">
        <f t="shared" si="15"/>
        <v>9.98</v>
      </c>
      <c r="Q299" s="63"/>
    </row>
    <row r="300" spans="1:17" x14ac:dyDescent="0.2">
      <c r="A300" s="51"/>
      <c r="B300" s="53" t="s">
        <v>201</v>
      </c>
      <c r="C300" s="54"/>
      <c r="D300" s="55"/>
      <c r="E300" s="56"/>
      <c r="F300" s="54"/>
      <c r="G300" s="57"/>
      <c r="H300" s="56"/>
      <c r="I300" s="58" t="s">
        <v>203</v>
      </c>
      <c r="J300" s="59"/>
      <c r="K300" s="60">
        <v>9.82</v>
      </c>
      <c r="L300" s="59"/>
      <c r="M300" s="59"/>
      <c r="N300" s="59"/>
      <c r="O300" s="59"/>
      <c r="P300" s="62">
        <f t="shared" si="15"/>
        <v>9.82</v>
      </c>
      <c r="Q300" s="63"/>
    </row>
    <row r="301" spans="1:17" x14ac:dyDescent="0.2">
      <c r="A301" s="51"/>
      <c r="B301" s="53" t="s">
        <v>201</v>
      </c>
      <c r="C301" s="54"/>
      <c r="D301" s="55"/>
      <c r="E301" s="56"/>
      <c r="F301" s="54"/>
      <c r="G301" s="57"/>
      <c r="H301" s="56"/>
      <c r="I301" s="58" t="s">
        <v>203</v>
      </c>
      <c r="J301" s="59"/>
      <c r="K301" s="60">
        <v>9.82</v>
      </c>
      <c r="L301" s="59"/>
      <c r="M301" s="59"/>
      <c r="N301" s="59"/>
      <c r="O301" s="59"/>
      <c r="P301" s="62">
        <f t="shared" si="15"/>
        <v>9.82</v>
      </c>
      <c r="Q301" s="63"/>
    </row>
    <row r="302" spans="1:17" x14ac:dyDescent="0.2">
      <c r="A302" s="51"/>
      <c r="B302" s="53" t="s">
        <v>201</v>
      </c>
      <c r="C302" s="54"/>
      <c r="D302" s="55"/>
      <c r="E302" s="56"/>
      <c r="F302" s="54"/>
      <c r="G302" s="57"/>
      <c r="H302" s="56"/>
      <c r="I302" s="58" t="s">
        <v>203</v>
      </c>
      <c r="J302" s="59"/>
      <c r="K302" s="60">
        <v>28.11</v>
      </c>
      <c r="L302" s="59"/>
      <c r="M302" s="59"/>
      <c r="N302" s="59"/>
      <c r="O302" s="59"/>
      <c r="P302" s="62">
        <f t="shared" si="15"/>
        <v>28.11</v>
      </c>
      <c r="Q302" s="63"/>
    </row>
    <row r="303" spans="1:17" x14ac:dyDescent="0.2">
      <c r="A303" s="51"/>
      <c r="B303" s="53" t="s">
        <v>201</v>
      </c>
      <c r="C303" s="54"/>
      <c r="D303" s="55"/>
      <c r="E303" s="56"/>
      <c r="F303" s="54"/>
      <c r="G303" s="57"/>
      <c r="H303" s="56"/>
      <c r="I303" s="58" t="s">
        <v>203</v>
      </c>
      <c r="J303" s="59"/>
      <c r="K303" s="60">
        <v>31.99</v>
      </c>
      <c r="L303" s="59"/>
      <c r="M303" s="59"/>
      <c r="N303" s="59"/>
      <c r="O303" s="59"/>
      <c r="P303" s="62">
        <f t="shared" si="15"/>
        <v>31.99</v>
      </c>
      <c r="Q303" s="63"/>
    </row>
    <row r="304" spans="1:17" x14ac:dyDescent="0.2">
      <c r="A304" s="51"/>
      <c r="B304" s="53" t="s">
        <v>201</v>
      </c>
      <c r="C304" s="54"/>
      <c r="D304" s="55"/>
      <c r="E304" s="56"/>
      <c r="F304" s="54"/>
      <c r="G304" s="57"/>
      <c r="H304" s="56"/>
      <c r="I304" s="58" t="s">
        <v>203</v>
      </c>
      <c r="J304" s="59"/>
      <c r="K304" s="60">
        <v>27.46</v>
      </c>
      <c r="L304" s="59"/>
      <c r="M304" s="59"/>
      <c r="N304" s="59"/>
      <c r="O304" s="59"/>
      <c r="P304" s="62">
        <f t="shared" si="15"/>
        <v>27.46</v>
      </c>
      <c r="Q304" s="63"/>
    </row>
    <row r="305" spans="1:17" x14ac:dyDescent="0.2">
      <c r="A305" s="51"/>
      <c r="B305" s="53" t="s">
        <v>201</v>
      </c>
      <c r="C305" s="54"/>
      <c r="D305" s="55"/>
      <c r="E305" s="56"/>
      <c r="F305" s="54"/>
      <c r="G305" s="57"/>
      <c r="H305" s="56"/>
      <c r="I305" s="58" t="s">
        <v>203</v>
      </c>
      <c r="J305" s="59"/>
      <c r="K305" s="60">
        <v>30.37</v>
      </c>
      <c r="L305" s="59"/>
      <c r="M305" s="59"/>
      <c r="N305" s="59"/>
      <c r="O305" s="59"/>
      <c r="P305" s="62">
        <f t="shared" si="15"/>
        <v>30.37</v>
      </c>
      <c r="Q305" s="63"/>
    </row>
    <row r="306" spans="1:17" x14ac:dyDescent="0.2">
      <c r="A306" s="51"/>
      <c r="B306" s="53" t="s">
        <v>201</v>
      </c>
      <c r="C306" s="54"/>
      <c r="D306" s="55"/>
      <c r="E306" s="56"/>
      <c r="F306" s="54"/>
      <c r="G306" s="57"/>
      <c r="H306" s="56"/>
      <c r="I306" s="58" t="s">
        <v>203</v>
      </c>
      <c r="J306" s="59"/>
      <c r="K306" s="60">
        <v>3.1</v>
      </c>
      <c r="L306" s="59"/>
      <c r="M306" s="59"/>
      <c r="N306" s="59"/>
      <c r="O306" s="59"/>
      <c r="P306" s="62">
        <f t="shared" si="15"/>
        <v>3.1</v>
      </c>
      <c r="Q306" s="63"/>
    </row>
    <row r="307" spans="1:17" x14ac:dyDescent="0.2">
      <c r="A307" s="51"/>
      <c r="B307" s="53" t="s">
        <v>201</v>
      </c>
      <c r="C307" s="54"/>
      <c r="D307" s="55"/>
      <c r="E307" s="56"/>
      <c r="F307" s="54"/>
      <c r="G307" s="57"/>
      <c r="H307" s="56"/>
      <c r="I307" s="58" t="s">
        <v>203</v>
      </c>
      <c r="J307" s="59"/>
      <c r="K307" s="60">
        <v>2.36</v>
      </c>
      <c r="L307" s="59"/>
      <c r="M307" s="59"/>
      <c r="N307" s="59"/>
      <c r="O307" s="59"/>
      <c r="P307" s="62">
        <f t="shared" si="15"/>
        <v>2.36</v>
      </c>
      <c r="Q307" s="63"/>
    </row>
    <row r="308" spans="1:17" x14ac:dyDescent="0.2">
      <c r="A308" s="51"/>
      <c r="B308" s="53" t="s">
        <v>201</v>
      </c>
      <c r="C308" s="54"/>
      <c r="D308" s="55"/>
      <c r="E308" s="56"/>
      <c r="F308" s="54"/>
      <c r="G308" s="57"/>
      <c r="H308" s="56"/>
      <c r="I308" s="58" t="s">
        <v>203</v>
      </c>
      <c r="J308" s="59"/>
      <c r="K308" s="60">
        <v>10.62</v>
      </c>
      <c r="L308" s="59"/>
      <c r="M308" s="59"/>
      <c r="N308" s="59"/>
      <c r="O308" s="59"/>
      <c r="P308" s="62">
        <f t="shared" si="15"/>
        <v>10.62</v>
      </c>
      <c r="Q308" s="63"/>
    </row>
    <row r="309" spans="1:17" x14ac:dyDescent="0.2">
      <c r="A309" s="51"/>
      <c r="B309" s="53" t="s">
        <v>201</v>
      </c>
      <c r="C309" s="54"/>
      <c r="D309" s="55"/>
      <c r="E309" s="56"/>
      <c r="F309" s="54"/>
      <c r="G309" s="57"/>
      <c r="H309" s="56"/>
      <c r="I309" s="58" t="s">
        <v>203</v>
      </c>
      <c r="J309" s="59"/>
      <c r="K309" s="60">
        <v>87.97</v>
      </c>
      <c r="L309" s="59"/>
      <c r="M309" s="59"/>
      <c r="N309" s="59"/>
      <c r="O309" s="59"/>
      <c r="P309" s="62">
        <f t="shared" si="15"/>
        <v>87.97</v>
      </c>
      <c r="Q309" s="63"/>
    </row>
    <row r="310" spans="1:17" x14ac:dyDescent="0.2">
      <c r="A310" s="51"/>
      <c r="B310" s="53" t="s">
        <v>201</v>
      </c>
      <c r="C310" s="54"/>
      <c r="D310" s="55"/>
      <c r="E310" s="56"/>
      <c r="F310" s="54"/>
      <c r="G310" s="57"/>
      <c r="H310" s="56"/>
      <c r="I310" s="58" t="s">
        <v>203</v>
      </c>
      <c r="J310" s="59"/>
      <c r="K310" s="60">
        <v>21.99</v>
      </c>
      <c r="L310" s="59"/>
      <c r="M310" s="59"/>
      <c r="N310" s="59"/>
      <c r="O310" s="59"/>
      <c r="P310" s="62">
        <f t="shared" si="15"/>
        <v>21.99</v>
      </c>
      <c r="Q310" s="63"/>
    </row>
    <row r="311" spans="1:17" x14ac:dyDescent="0.2">
      <c r="A311" s="51"/>
      <c r="B311" s="53" t="s">
        <v>201</v>
      </c>
      <c r="C311" s="54"/>
      <c r="D311" s="55"/>
      <c r="E311" s="56"/>
      <c r="F311" s="54"/>
      <c r="G311" s="57"/>
      <c r="H311" s="56"/>
      <c r="I311" s="58" t="s">
        <v>203</v>
      </c>
      <c r="J311" s="59"/>
      <c r="K311" s="60">
        <v>10.77</v>
      </c>
      <c r="L311" s="59"/>
      <c r="M311" s="59"/>
      <c r="N311" s="59"/>
      <c r="O311" s="59"/>
      <c r="P311" s="62">
        <f t="shared" si="15"/>
        <v>10.77</v>
      </c>
      <c r="Q311" s="63"/>
    </row>
    <row r="312" spans="1:17" x14ac:dyDescent="0.2">
      <c r="A312" s="51"/>
      <c r="B312" s="53" t="s">
        <v>201</v>
      </c>
      <c r="C312" s="54"/>
      <c r="D312" s="55"/>
      <c r="E312" s="56"/>
      <c r="F312" s="54"/>
      <c r="G312" s="57"/>
      <c r="H312" s="56"/>
      <c r="I312" s="58" t="s">
        <v>203</v>
      </c>
      <c r="J312" s="59"/>
      <c r="K312" s="60">
        <v>31.79</v>
      </c>
      <c r="L312" s="59"/>
      <c r="M312" s="59"/>
      <c r="N312" s="59"/>
      <c r="O312" s="59"/>
      <c r="P312" s="62">
        <f t="shared" si="15"/>
        <v>31.79</v>
      </c>
      <c r="Q312" s="63"/>
    </row>
    <row r="313" spans="1:17" x14ac:dyDescent="0.2">
      <c r="A313" s="51"/>
      <c r="B313" s="53" t="s">
        <v>201</v>
      </c>
      <c r="C313" s="54"/>
      <c r="D313" s="55"/>
      <c r="E313" s="56"/>
      <c r="F313" s="54"/>
      <c r="G313" s="57"/>
      <c r="H313" s="56"/>
      <c r="I313" s="58" t="s">
        <v>203</v>
      </c>
      <c r="J313" s="59"/>
      <c r="K313" s="60">
        <v>3.14</v>
      </c>
      <c r="L313" s="59"/>
      <c r="M313" s="59"/>
      <c r="N313" s="59"/>
      <c r="O313" s="59"/>
      <c r="P313" s="62">
        <f t="shared" si="15"/>
        <v>3.14</v>
      </c>
      <c r="Q313" s="63"/>
    </row>
    <row r="314" spans="1:17" x14ac:dyDescent="0.2">
      <c r="A314" s="51"/>
      <c r="B314" s="53" t="s">
        <v>201</v>
      </c>
      <c r="C314" s="54"/>
      <c r="D314" s="55"/>
      <c r="E314" s="56"/>
      <c r="F314" s="54"/>
      <c r="G314" s="57"/>
      <c r="H314" s="56"/>
      <c r="I314" s="58" t="s">
        <v>203</v>
      </c>
      <c r="J314" s="59"/>
      <c r="K314" s="60">
        <v>3.14</v>
      </c>
      <c r="L314" s="59"/>
      <c r="M314" s="59"/>
      <c r="N314" s="59"/>
      <c r="O314" s="59"/>
      <c r="P314" s="62">
        <f t="shared" si="15"/>
        <v>3.14</v>
      </c>
      <c r="Q314" s="63"/>
    </row>
    <row r="315" spans="1:17" x14ac:dyDescent="0.2">
      <c r="A315" s="51"/>
      <c r="B315" s="53" t="s">
        <v>201</v>
      </c>
      <c r="C315" s="54"/>
      <c r="D315" s="55"/>
      <c r="E315" s="56"/>
      <c r="F315" s="54"/>
      <c r="G315" s="57"/>
      <c r="H315" s="56"/>
      <c r="I315" s="58" t="s">
        <v>203</v>
      </c>
      <c r="J315" s="59"/>
      <c r="K315" s="60">
        <v>10.25</v>
      </c>
      <c r="L315" s="59"/>
      <c r="M315" s="59"/>
      <c r="N315" s="59"/>
      <c r="O315" s="59"/>
      <c r="P315" s="62">
        <f t="shared" si="15"/>
        <v>10.25</v>
      </c>
      <c r="Q315" s="63"/>
    </row>
    <row r="316" spans="1:17" x14ac:dyDescent="0.2">
      <c r="A316" s="51"/>
      <c r="B316" s="53" t="s">
        <v>201</v>
      </c>
      <c r="C316" s="54"/>
      <c r="D316" s="55"/>
      <c r="E316" s="56"/>
      <c r="F316" s="54"/>
      <c r="G316" s="57"/>
      <c r="H316" s="56"/>
      <c r="I316" s="58" t="s">
        <v>203</v>
      </c>
      <c r="J316" s="59"/>
      <c r="K316" s="60">
        <v>22.04</v>
      </c>
      <c r="L316" s="59"/>
      <c r="M316" s="59"/>
      <c r="N316" s="59"/>
      <c r="O316" s="59"/>
      <c r="P316" s="62">
        <f t="shared" si="15"/>
        <v>22.04</v>
      </c>
      <c r="Q316" s="63"/>
    </row>
    <row r="317" spans="1:17" x14ac:dyDescent="0.2">
      <c r="A317" s="51"/>
      <c r="B317" s="53" t="s">
        <v>201</v>
      </c>
      <c r="C317" s="54"/>
      <c r="D317" s="55"/>
      <c r="E317" s="56"/>
      <c r="F317" s="54"/>
      <c r="G317" s="57"/>
      <c r="H317" s="56"/>
      <c r="I317" s="58" t="s">
        <v>203</v>
      </c>
      <c r="J317" s="59"/>
      <c r="K317" s="60">
        <v>22.14</v>
      </c>
      <c r="L317" s="59"/>
      <c r="M317" s="59"/>
      <c r="N317" s="59"/>
      <c r="O317" s="59"/>
      <c r="P317" s="62">
        <f t="shared" si="15"/>
        <v>22.14</v>
      </c>
      <c r="Q317" s="63"/>
    </row>
    <row r="318" spans="1:17" x14ac:dyDescent="0.2">
      <c r="A318" s="51"/>
      <c r="B318" s="53" t="s">
        <v>201</v>
      </c>
      <c r="C318" s="54"/>
      <c r="D318" s="55"/>
      <c r="E318" s="56"/>
      <c r="F318" s="54"/>
      <c r="G318" s="57"/>
      <c r="H318" s="56"/>
      <c r="I318" s="58" t="s">
        <v>203</v>
      </c>
      <c r="J318" s="59"/>
      <c r="K318" s="60">
        <v>10.96</v>
      </c>
      <c r="L318" s="59"/>
      <c r="M318" s="59"/>
      <c r="N318" s="59"/>
      <c r="O318" s="59"/>
      <c r="P318" s="62">
        <f t="shared" si="15"/>
        <v>10.96</v>
      </c>
      <c r="Q318" s="63"/>
    </row>
    <row r="319" spans="1:17" x14ac:dyDescent="0.2">
      <c r="A319" s="51"/>
      <c r="B319" s="53" t="s">
        <v>201</v>
      </c>
      <c r="C319" s="54"/>
      <c r="D319" s="55"/>
      <c r="E319" s="56"/>
      <c r="F319" s="54"/>
      <c r="G319" s="57"/>
      <c r="H319" s="56"/>
      <c r="I319" s="58" t="s">
        <v>203</v>
      </c>
      <c r="J319" s="59"/>
      <c r="K319" s="60">
        <v>76.67</v>
      </c>
      <c r="L319" s="59"/>
      <c r="M319" s="59"/>
      <c r="N319" s="59"/>
      <c r="O319" s="59"/>
      <c r="P319" s="62">
        <f t="shared" si="15"/>
        <v>76.67</v>
      </c>
      <c r="Q319" s="63"/>
    </row>
    <row r="320" spans="1:17" x14ac:dyDescent="0.2">
      <c r="A320" s="51"/>
      <c r="B320" s="53" t="s">
        <v>201</v>
      </c>
      <c r="C320" s="54"/>
      <c r="D320" s="55"/>
      <c r="E320" s="56"/>
      <c r="F320" s="54"/>
      <c r="G320" s="57"/>
      <c r="H320" s="56"/>
      <c r="I320" s="58" t="s">
        <v>203</v>
      </c>
      <c r="J320" s="59"/>
      <c r="K320" s="60">
        <v>11.38</v>
      </c>
      <c r="L320" s="59"/>
      <c r="M320" s="59"/>
      <c r="N320" s="59"/>
      <c r="O320" s="59"/>
      <c r="P320" s="62">
        <f t="shared" si="15"/>
        <v>11.38</v>
      </c>
      <c r="Q320" s="63"/>
    </row>
    <row r="321" spans="1:17" x14ac:dyDescent="0.2">
      <c r="A321" s="51"/>
      <c r="B321" s="53" t="s">
        <v>201</v>
      </c>
      <c r="C321" s="54"/>
      <c r="D321" s="55"/>
      <c r="E321" s="56"/>
      <c r="F321" s="54"/>
      <c r="G321" s="57"/>
      <c r="H321" s="56"/>
      <c r="I321" s="58" t="s">
        <v>203</v>
      </c>
      <c r="J321" s="59"/>
      <c r="K321" s="60">
        <v>3.2</v>
      </c>
      <c r="L321" s="59"/>
      <c r="M321" s="59"/>
      <c r="N321" s="59"/>
      <c r="O321" s="59"/>
      <c r="P321" s="62">
        <f t="shared" si="15"/>
        <v>3.2</v>
      </c>
      <c r="Q321" s="63"/>
    </row>
    <row r="322" spans="1:17" x14ac:dyDescent="0.2">
      <c r="A322" s="51"/>
      <c r="B322" s="53" t="s">
        <v>201</v>
      </c>
      <c r="C322" s="54"/>
      <c r="D322" s="55"/>
      <c r="E322" s="56"/>
      <c r="F322" s="54"/>
      <c r="G322" s="57"/>
      <c r="H322" s="56"/>
      <c r="I322" s="58" t="s">
        <v>203</v>
      </c>
      <c r="J322" s="59"/>
      <c r="K322" s="60">
        <v>3.08</v>
      </c>
      <c r="L322" s="59"/>
      <c r="M322" s="59"/>
      <c r="N322" s="59"/>
      <c r="O322" s="59"/>
      <c r="P322" s="62">
        <f t="shared" si="15"/>
        <v>3.08</v>
      </c>
      <c r="Q322" s="63"/>
    </row>
    <row r="323" spans="1:17" x14ac:dyDescent="0.2">
      <c r="A323" s="51"/>
      <c r="B323" s="53" t="s">
        <v>201</v>
      </c>
      <c r="C323" s="54"/>
      <c r="D323" s="55"/>
      <c r="E323" s="56"/>
      <c r="F323" s="54"/>
      <c r="G323" s="57"/>
      <c r="H323" s="56"/>
      <c r="I323" s="58" t="s">
        <v>203</v>
      </c>
      <c r="J323" s="59"/>
      <c r="K323" s="60">
        <v>47.07</v>
      </c>
      <c r="L323" s="59"/>
      <c r="M323" s="59"/>
      <c r="N323" s="59"/>
      <c r="O323" s="59"/>
      <c r="P323" s="62">
        <f t="shared" si="15"/>
        <v>47.07</v>
      </c>
      <c r="Q323" s="63"/>
    </row>
    <row r="324" spans="1:17" x14ac:dyDescent="0.2">
      <c r="A324" s="51"/>
      <c r="B324" s="53" t="s">
        <v>201</v>
      </c>
      <c r="C324" s="54"/>
      <c r="D324" s="55"/>
      <c r="E324" s="56"/>
      <c r="F324" s="54"/>
      <c r="G324" s="57"/>
      <c r="H324" s="56"/>
      <c r="I324" s="58" t="s">
        <v>203</v>
      </c>
      <c r="J324" s="59"/>
      <c r="K324" s="60">
        <v>20.43</v>
      </c>
      <c r="L324" s="59"/>
      <c r="M324" s="59"/>
      <c r="N324" s="59"/>
      <c r="O324" s="59"/>
      <c r="P324" s="62">
        <f t="shared" ref="P324:P333" si="16">K324</f>
        <v>20.43</v>
      </c>
      <c r="Q324" s="63"/>
    </row>
    <row r="325" spans="1:17" x14ac:dyDescent="0.2">
      <c r="A325" s="51"/>
      <c r="B325" s="53" t="s">
        <v>201</v>
      </c>
      <c r="C325" s="54"/>
      <c r="D325" s="55"/>
      <c r="E325" s="56"/>
      <c r="F325" s="54"/>
      <c r="G325" s="57"/>
      <c r="H325" s="56"/>
      <c r="I325" s="58" t="s">
        <v>203</v>
      </c>
      <c r="J325" s="59"/>
      <c r="K325" s="60">
        <v>13.94</v>
      </c>
      <c r="L325" s="59"/>
      <c r="M325" s="59"/>
      <c r="N325" s="59"/>
      <c r="O325" s="59"/>
      <c r="P325" s="62">
        <f t="shared" si="16"/>
        <v>13.94</v>
      </c>
      <c r="Q325" s="63"/>
    </row>
    <row r="326" spans="1:17" x14ac:dyDescent="0.2">
      <c r="A326" s="51"/>
      <c r="B326" s="53" t="s">
        <v>201</v>
      </c>
      <c r="C326" s="54"/>
      <c r="D326" s="55"/>
      <c r="E326" s="56"/>
      <c r="F326" s="54"/>
      <c r="G326" s="57"/>
      <c r="H326" s="56"/>
      <c r="I326" s="58" t="s">
        <v>203</v>
      </c>
      <c r="J326" s="59"/>
      <c r="K326" s="60">
        <v>18.41</v>
      </c>
      <c r="L326" s="59"/>
      <c r="M326" s="59"/>
      <c r="N326" s="59"/>
      <c r="O326" s="59"/>
      <c r="P326" s="62">
        <f t="shared" si="16"/>
        <v>18.41</v>
      </c>
      <c r="Q326" s="63"/>
    </row>
    <row r="327" spans="1:17" x14ac:dyDescent="0.2">
      <c r="A327" s="51"/>
      <c r="B327" s="53" t="s">
        <v>201</v>
      </c>
      <c r="C327" s="54"/>
      <c r="D327" s="55"/>
      <c r="E327" s="56"/>
      <c r="F327" s="54"/>
      <c r="G327" s="57"/>
      <c r="H327" s="56"/>
      <c r="I327" s="58" t="s">
        <v>203</v>
      </c>
      <c r="J327" s="59"/>
      <c r="K327" s="60">
        <v>3.19</v>
      </c>
      <c r="L327" s="59"/>
      <c r="M327" s="59"/>
      <c r="N327" s="59"/>
      <c r="O327" s="59"/>
      <c r="P327" s="62">
        <f t="shared" si="16"/>
        <v>3.19</v>
      </c>
      <c r="Q327" s="63"/>
    </row>
    <row r="328" spans="1:17" x14ac:dyDescent="0.2">
      <c r="A328" s="51"/>
      <c r="B328" s="53" t="s">
        <v>201</v>
      </c>
      <c r="C328" s="54"/>
      <c r="D328" s="55"/>
      <c r="E328" s="56"/>
      <c r="F328" s="54"/>
      <c r="G328" s="57"/>
      <c r="H328" s="56"/>
      <c r="I328" s="58" t="s">
        <v>203</v>
      </c>
      <c r="J328" s="59"/>
      <c r="K328" s="60">
        <v>3.1</v>
      </c>
      <c r="L328" s="59"/>
      <c r="M328" s="59"/>
      <c r="N328" s="59"/>
      <c r="O328" s="59"/>
      <c r="P328" s="62">
        <f t="shared" si="16"/>
        <v>3.1</v>
      </c>
      <c r="Q328" s="63"/>
    </row>
    <row r="329" spans="1:17" x14ac:dyDescent="0.2">
      <c r="A329" s="51"/>
      <c r="B329" s="53" t="s">
        <v>201</v>
      </c>
      <c r="C329" s="54"/>
      <c r="D329" s="55"/>
      <c r="E329" s="56"/>
      <c r="F329" s="54"/>
      <c r="G329" s="57"/>
      <c r="H329" s="56"/>
      <c r="I329" s="58" t="s">
        <v>203</v>
      </c>
      <c r="J329" s="59"/>
      <c r="K329" s="60">
        <v>40.67</v>
      </c>
      <c r="L329" s="59"/>
      <c r="M329" s="59"/>
      <c r="N329" s="59"/>
      <c r="O329" s="59"/>
      <c r="P329" s="62">
        <f t="shared" si="16"/>
        <v>40.67</v>
      </c>
      <c r="Q329" s="63"/>
    </row>
    <row r="330" spans="1:17" x14ac:dyDescent="0.2">
      <c r="A330" s="51"/>
      <c r="B330" s="53" t="s">
        <v>206</v>
      </c>
      <c r="C330" s="181"/>
      <c r="D330" s="55"/>
      <c r="E330" s="182"/>
      <c r="F330" s="181"/>
      <c r="G330" s="57"/>
      <c r="H330" s="182"/>
      <c r="I330" s="58" t="s">
        <v>202</v>
      </c>
      <c r="J330" s="59"/>
      <c r="K330" s="60">
        <v>0.48</v>
      </c>
      <c r="L330" s="59"/>
      <c r="M330" s="59"/>
      <c r="N330" s="59"/>
      <c r="O330" s="59"/>
      <c r="P330" s="62">
        <f t="shared" si="16"/>
        <v>0.48</v>
      </c>
      <c r="Q330" s="63"/>
    </row>
    <row r="331" spans="1:17" x14ac:dyDescent="0.2">
      <c r="A331" s="51"/>
      <c r="B331" s="53" t="s">
        <v>206</v>
      </c>
      <c r="C331" s="181"/>
      <c r="D331" s="55"/>
      <c r="E331" s="182"/>
      <c r="F331" s="181"/>
      <c r="G331" s="57"/>
      <c r="H331" s="182"/>
      <c r="I331" s="58" t="s">
        <v>202</v>
      </c>
      <c r="J331" s="59"/>
      <c r="K331" s="60">
        <v>26.86</v>
      </c>
      <c r="L331" s="59"/>
      <c r="M331" s="59"/>
      <c r="N331" s="59"/>
      <c r="O331" s="59"/>
      <c r="P331" s="62">
        <f t="shared" si="16"/>
        <v>26.86</v>
      </c>
      <c r="Q331" s="63"/>
    </row>
    <row r="332" spans="1:17" x14ac:dyDescent="0.2">
      <c r="A332" s="51"/>
      <c r="B332" s="53" t="s">
        <v>206</v>
      </c>
      <c r="C332" s="181"/>
      <c r="D332" s="55"/>
      <c r="E332" s="182"/>
      <c r="F332" s="181"/>
      <c r="G332" s="57"/>
      <c r="H332" s="182"/>
      <c r="I332" s="58" t="s">
        <v>203</v>
      </c>
      <c r="J332" s="59"/>
      <c r="K332" s="60">
        <v>19.600000000000001</v>
      </c>
      <c r="L332" s="59"/>
      <c r="M332" s="59"/>
      <c r="N332" s="59"/>
      <c r="O332" s="59"/>
      <c r="P332" s="62">
        <f t="shared" si="16"/>
        <v>19.600000000000001</v>
      </c>
      <c r="Q332" s="63"/>
    </row>
    <row r="333" spans="1:17" x14ac:dyDescent="0.2">
      <c r="A333" s="51"/>
      <c r="B333" s="53" t="s">
        <v>206</v>
      </c>
      <c r="C333" s="181"/>
      <c r="D333" s="55"/>
      <c r="E333" s="182"/>
      <c r="F333" s="181"/>
      <c r="G333" s="57"/>
      <c r="H333" s="182"/>
      <c r="I333" s="58" t="s">
        <v>203</v>
      </c>
      <c r="J333" s="59"/>
      <c r="K333" s="60">
        <v>21.83</v>
      </c>
      <c r="L333" s="59"/>
      <c r="M333" s="59"/>
      <c r="N333" s="59"/>
      <c r="O333" s="59"/>
      <c r="P333" s="62">
        <f t="shared" si="16"/>
        <v>21.83</v>
      </c>
      <c r="Q333" s="63"/>
    </row>
    <row r="334" spans="1:17" x14ac:dyDescent="0.2">
      <c r="A334" s="51"/>
      <c r="B334" s="64" t="s">
        <v>127</v>
      </c>
      <c r="C334" s="65"/>
      <c r="D334" s="66"/>
      <c r="E334" s="67"/>
      <c r="F334" s="65"/>
      <c r="G334" s="68"/>
      <c r="H334" s="67"/>
      <c r="I334" s="69"/>
      <c r="J334" s="69"/>
      <c r="K334" s="70"/>
      <c r="L334" s="70"/>
      <c r="M334" s="70"/>
      <c r="N334" s="70"/>
      <c r="O334" s="70"/>
      <c r="P334" s="71">
        <f>SUM(P259:P333)</f>
        <v>1326.3800000000006</v>
      </c>
      <c r="Q334" s="72" t="s">
        <v>220</v>
      </c>
    </row>
    <row r="335" spans="1:17" x14ac:dyDescent="0.2">
      <c r="A335" s="51"/>
      <c r="B335" s="53"/>
      <c r="C335" s="54"/>
      <c r="D335" s="55"/>
      <c r="E335" s="56"/>
      <c r="F335" s="54"/>
      <c r="G335" s="57"/>
      <c r="H335" s="56"/>
      <c r="I335" s="58"/>
      <c r="J335" s="59"/>
      <c r="K335" s="60"/>
      <c r="L335" s="59"/>
      <c r="M335" s="59"/>
      <c r="N335" s="59"/>
      <c r="O335" s="59"/>
      <c r="P335" s="62"/>
      <c r="Q335" s="63"/>
    </row>
    <row r="336" spans="1:17" x14ac:dyDescent="0.2">
      <c r="A336" s="145" t="s">
        <v>252</v>
      </c>
      <c r="B336" s="146" t="s">
        <v>103</v>
      </c>
      <c r="C336" s="147"/>
      <c r="D336" s="148"/>
      <c r="E336" s="149"/>
      <c r="F336" s="147"/>
      <c r="G336" s="150"/>
      <c r="H336" s="149"/>
      <c r="I336" s="151"/>
      <c r="J336" s="152"/>
      <c r="K336" s="153"/>
      <c r="L336" s="152"/>
      <c r="M336" s="154"/>
      <c r="N336" s="152"/>
      <c r="O336" s="154"/>
      <c r="P336" s="155"/>
      <c r="Q336" s="52"/>
    </row>
    <row r="337" spans="1:17" x14ac:dyDescent="0.2">
      <c r="A337" s="51" t="s">
        <v>246</v>
      </c>
      <c r="B337" s="255" t="s">
        <v>48</v>
      </c>
      <c r="C337" s="256"/>
      <c r="D337" s="256"/>
      <c r="E337" s="256"/>
      <c r="F337" s="256"/>
      <c r="G337" s="256"/>
      <c r="H337" s="256"/>
      <c r="I337" s="256"/>
      <c r="J337" s="256"/>
      <c r="K337" s="256"/>
      <c r="L337" s="256"/>
      <c r="M337" s="256"/>
      <c r="N337" s="256"/>
      <c r="O337" s="256"/>
      <c r="P337" s="257"/>
      <c r="Q337" s="52">
        <v>357.01</v>
      </c>
    </row>
    <row r="338" spans="1:17" x14ac:dyDescent="0.2">
      <c r="A338" s="51"/>
      <c r="B338" s="53" t="s">
        <v>253</v>
      </c>
      <c r="C338" s="181"/>
      <c r="D338" s="55"/>
      <c r="E338" s="182"/>
      <c r="F338" s="181"/>
      <c r="G338" s="57"/>
      <c r="H338" s="182"/>
      <c r="I338" s="58"/>
      <c r="J338" s="59"/>
      <c r="K338" s="60"/>
      <c r="L338" s="59"/>
      <c r="M338" s="59">
        <v>0.08</v>
      </c>
      <c r="N338" s="59">
        <f>P427</f>
        <v>1942.9713000000004</v>
      </c>
      <c r="O338" s="59">
        <f>ROUND(N338*M338,2)</f>
        <v>155.44</v>
      </c>
      <c r="P338" s="62">
        <f>O338</f>
        <v>155.44</v>
      </c>
      <c r="Q338" s="169"/>
    </row>
    <row r="339" spans="1:17" x14ac:dyDescent="0.2">
      <c r="A339" s="51"/>
      <c r="B339" s="64" t="s">
        <v>127</v>
      </c>
      <c r="C339" s="65"/>
      <c r="D339" s="66"/>
      <c r="E339" s="67"/>
      <c r="F339" s="65"/>
      <c r="G339" s="68"/>
      <c r="H339" s="67"/>
      <c r="I339" s="70"/>
      <c r="J339" s="70"/>
      <c r="K339" s="70"/>
      <c r="L339" s="70"/>
      <c r="M339" s="70"/>
      <c r="N339" s="70"/>
      <c r="O339" s="70"/>
      <c r="P339" s="72">
        <f>P338</f>
        <v>155.44</v>
      </c>
      <c r="Q339" s="72" t="s">
        <v>188</v>
      </c>
    </row>
    <row r="340" spans="1:17" x14ac:dyDescent="0.2">
      <c r="A340" s="51"/>
      <c r="B340" s="121"/>
      <c r="C340" s="122"/>
      <c r="D340" s="123"/>
      <c r="E340" s="124"/>
      <c r="F340" s="122"/>
      <c r="G340" s="125"/>
      <c r="H340" s="124"/>
      <c r="I340" s="58"/>
      <c r="J340" s="58"/>
      <c r="K340" s="130"/>
      <c r="L340" s="130"/>
      <c r="M340" s="130"/>
      <c r="N340" s="130"/>
      <c r="O340" s="130"/>
      <c r="P340" s="128"/>
      <c r="Q340" s="129"/>
    </row>
    <row r="341" spans="1:17" ht="12.75" customHeight="1" x14ac:dyDescent="0.2">
      <c r="A341" s="51" t="s">
        <v>87</v>
      </c>
      <c r="B341" s="255" t="s">
        <v>171</v>
      </c>
      <c r="C341" s="256"/>
      <c r="D341" s="256"/>
      <c r="E341" s="256"/>
      <c r="F341" s="256"/>
      <c r="G341" s="256"/>
      <c r="H341" s="256"/>
      <c r="I341" s="256"/>
      <c r="J341" s="256"/>
      <c r="K341" s="256"/>
      <c r="L341" s="256"/>
      <c r="M341" s="256"/>
      <c r="N341" s="256"/>
      <c r="O341" s="256"/>
      <c r="P341" s="257"/>
      <c r="Q341" s="52">
        <v>571.22</v>
      </c>
    </row>
    <row r="342" spans="1:17" x14ac:dyDescent="0.2">
      <c r="A342" s="51"/>
      <c r="B342" s="53" t="s">
        <v>137</v>
      </c>
      <c r="C342" s="181"/>
      <c r="D342" s="55"/>
      <c r="E342" s="182"/>
      <c r="F342" s="181"/>
      <c r="G342" s="57"/>
      <c r="H342" s="182"/>
      <c r="I342" s="58"/>
      <c r="J342" s="59"/>
      <c r="K342" s="60"/>
      <c r="L342" s="59"/>
      <c r="M342" s="61">
        <v>1.6</v>
      </c>
      <c r="N342" s="59"/>
      <c r="O342" s="59">
        <f>P339</f>
        <v>155.44</v>
      </c>
      <c r="P342" s="62">
        <f>ROUND(O342*1.6,2)</f>
        <v>248.7</v>
      </c>
      <c r="Q342" s="63"/>
    </row>
    <row r="343" spans="1:17" x14ac:dyDescent="0.2">
      <c r="A343" s="51"/>
      <c r="B343" s="64" t="s">
        <v>127</v>
      </c>
      <c r="C343" s="65"/>
      <c r="D343" s="66"/>
      <c r="E343" s="67"/>
      <c r="F343" s="65"/>
      <c r="G343" s="68"/>
      <c r="H343" s="67"/>
      <c r="I343" s="69"/>
      <c r="J343" s="69"/>
      <c r="K343" s="70"/>
      <c r="L343" s="70"/>
      <c r="M343" s="70"/>
      <c r="N343" s="70"/>
      <c r="O343" s="70"/>
      <c r="P343" s="71">
        <f>SUM(P342)</f>
        <v>248.7</v>
      </c>
      <c r="Q343" s="72" t="s">
        <v>38</v>
      </c>
    </row>
    <row r="344" spans="1:17" x14ac:dyDescent="0.2">
      <c r="A344" s="51"/>
      <c r="B344" s="121"/>
      <c r="C344" s="122"/>
      <c r="D344" s="123"/>
      <c r="E344" s="124"/>
      <c r="F344" s="122"/>
      <c r="G344" s="125"/>
      <c r="H344" s="124"/>
      <c r="I344" s="58"/>
      <c r="J344" s="58"/>
      <c r="K344" s="130"/>
      <c r="L344" s="130"/>
      <c r="M344" s="130"/>
      <c r="N344" s="130"/>
      <c r="O344" s="130"/>
      <c r="P344" s="128"/>
      <c r="Q344" s="129"/>
    </row>
    <row r="345" spans="1:17" x14ac:dyDescent="0.2">
      <c r="A345" s="51" t="s">
        <v>247</v>
      </c>
      <c r="B345" s="255" t="s">
        <v>248</v>
      </c>
      <c r="C345" s="256"/>
      <c r="D345" s="256"/>
      <c r="E345" s="256"/>
      <c r="F345" s="256"/>
      <c r="G345" s="256"/>
      <c r="H345" s="256"/>
      <c r="I345" s="256"/>
      <c r="J345" s="256"/>
      <c r="K345" s="256"/>
      <c r="L345" s="256"/>
      <c r="M345" s="256"/>
      <c r="N345" s="256"/>
      <c r="O345" s="256"/>
      <c r="P345" s="257"/>
      <c r="Q345" s="52">
        <v>32.43</v>
      </c>
    </row>
    <row r="346" spans="1:17" x14ac:dyDescent="0.2">
      <c r="A346" s="51"/>
      <c r="B346" s="53" t="s">
        <v>254</v>
      </c>
      <c r="C346" s="181">
        <v>0</v>
      </c>
      <c r="D346" s="55" t="s">
        <v>187</v>
      </c>
      <c r="E346" s="182">
        <v>15</v>
      </c>
      <c r="F346" s="181">
        <v>33</v>
      </c>
      <c r="G346" s="57" t="s">
        <v>187</v>
      </c>
      <c r="H346" s="182">
        <v>3</v>
      </c>
      <c r="I346" s="58"/>
      <c r="J346" s="59" t="s">
        <v>288</v>
      </c>
      <c r="K346" s="60">
        <f>ROUND(((F346*20+H346)-(C346*20+E346)),2)</f>
        <v>648</v>
      </c>
      <c r="L346" s="59">
        <v>1</v>
      </c>
      <c r="M346" s="59">
        <v>0.05</v>
      </c>
      <c r="N346" s="161">
        <v>0.1</v>
      </c>
      <c r="O346" s="59"/>
      <c r="P346" s="62">
        <f>ROUND(K346*2*0.02*0.1,2)</f>
        <v>2.59</v>
      </c>
      <c r="Q346" s="169"/>
    </row>
    <row r="347" spans="1:17" x14ac:dyDescent="0.2">
      <c r="A347" s="51"/>
      <c r="B347" s="64" t="s">
        <v>127</v>
      </c>
      <c r="C347" s="65"/>
      <c r="D347" s="66"/>
      <c r="E347" s="67"/>
      <c r="F347" s="65"/>
      <c r="G347" s="68"/>
      <c r="H347" s="67"/>
      <c r="I347" s="69"/>
      <c r="J347" s="69"/>
      <c r="K347" s="70"/>
      <c r="L347" s="70"/>
      <c r="M347" s="70"/>
      <c r="N347" s="70"/>
      <c r="O347" s="70"/>
      <c r="P347" s="71">
        <f>P346</f>
        <v>2.59</v>
      </c>
      <c r="Q347" s="72" t="s">
        <v>188</v>
      </c>
    </row>
    <row r="348" spans="1:17" x14ac:dyDescent="0.2">
      <c r="A348" s="51"/>
      <c r="B348" s="121"/>
      <c r="C348" s="122"/>
      <c r="D348" s="123"/>
      <c r="E348" s="124"/>
      <c r="F348" s="122"/>
      <c r="G348" s="125"/>
      <c r="H348" s="124"/>
      <c r="I348" s="58"/>
      <c r="J348" s="58"/>
      <c r="K348" s="130"/>
      <c r="L348" s="130"/>
      <c r="M348" s="130"/>
      <c r="N348" s="130"/>
      <c r="O348" s="130"/>
      <c r="P348" s="128"/>
      <c r="Q348" s="129"/>
    </row>
    <row r="349" spans="1:17" ht="12.75" customHeight="1" x14ac:dyDescent="0.2">
      <c r="A349" s="51" t="s">
        <v>88</v>
      </c>
      <c r="B349" s="255" t="s">
        <v>170</v>
      </c>
      <c r="C349" s="256"/>
      <c r="D349" s="256"/>
      <c r="E349" s="256"/>
      <c r="F349" s="256"/>
      <c r="G349" s="256"/>
      <c r="H349" s="256"/>
      <c r="I349" s="256"/>
      <c r="J349" s="256"/>
      <c r="K349" s="256"/>
      <c r="L349" s="256"/>
      <c r="M349" s="256"/>
      <c r="N349" s="256"/>
      <c r="O349" s="256"/>
      <c r="P349" s="257"/>
      <c r="Q349" s="52">
        <v>77.83</v>
      </c>
    </row>
    <row r="350" spans="1:17" x14ac:dyDescent="0.2">
      <c r="A350" s="51"/>
      <c r="B350" s="53" t="s">
        <v>169</v>
      </c>
      <c r="C350" s="181"/>
      <c r="D350" s="55"/>
      <c r="E350" s="182"/>
      <c r="F350" s="181"/>
      <c r="G350" s="57"/>
      <c r="H350" s="182"/>
      <c r="I350" s="58"/>
      <c r="J350" s="59"/>
      <c r="K350" s="60"/>
      <c r="L350" s="59"/>
      <c r="M350" s="131"/>
      <c r="N350" s="61">
        <v>2.4</v>
      </c>
      <c r="O350" s="59">
        <f>P347</f>
        <v>2.59</v>
      </c>
      <c r="P350" s="62">
        <f>ROUND(O350*2.4,2)</f>
        <v>6.22</v>
      </c>
      <c r="Q350" s="63"/>
    </row>
    <row r="351" spans="1:17" x14ac:dyDescent="0.2">
      <c r="A351" s="51"/>
      <c r="B351" s="64" t="s">
        <v>127</v>
      </c>
      <c r="C351" s="65"/>
      <c r="D351" s="66"/>
      <c r="E351" s="67"/>
      <c r="F351" s="65"/>
      <c r="G351" s="68"/>
      <c r="H351" s="67"/>
      <c r="I351" s="69"/>
      <c r="J351" s="69"/>
      <c r="K351" s="70"/>
      <c r="L351" s="70"/>
      <c r="M351" s="70"/>
      <c r="N351" s="70"/>
      <c r="O351" s="70"/>
      <c r="P351" s="71">
        <f>SUM(P350)</f>
        <v>6.22</v>
      </c>
      <c r="Q351" s="72" t="s">
        <v>38</v>
      </c>
    </row>
    <row r="352" spans="1:17" x14ac:dyDescent="0.2">
      <c r="A352" s="51"/>
      <c r="B352" s="53"/>
      <c r="C352" s="181"/>
      <c r="D352" s="55"/>
      <c r="E352" s="182"/>
      <c r="F352" s="181"/>
      <c r="G352" s="57"/>
      <c r="H352" s="182"/>
      <c r="I352" s="58"/>
      <c r="J352" s="59"/>
      <c r="K352" s="60"/>
      <c r="L352" s="59"/>
      <c r="M352" s="59"/>
      <c r="N352" s="59"/>
      <c r="O352" s="59"/>
      <c r="P352" s="62"/>
      <c r="Q352" s="63"/>
    </row>
    <row r="353" spans="1:17" x14ac:dyDescent="0.2">
      <c r="A353" s="51" t="s">
        <v>249</v>
      </c>
      <c r="B353" s="255" t="s">
        <v>255</v>
      </c>
      <c r="C353" s="256"/>
      <c r="D353" s="256"/>
      <c r="E353" s="256"/>
      <c r="F353" s="256"/>
      <c r="G353" s="256"/>
      <c r="H353" s="256"/>
      <c r="I353" s="256"/>
      <c r="J353" s="256"/>
      <c r="K353" s="256"/>
      <c r="L353" s="256"/>
      <c r="M353" s="256"/>
      <c r="N353" s="256"/>
      <c r="O353" s="256"/>
      <c r="P353" s="257"/>
      <c r="Q353" s="52">
        <v>4462.72</v>
      </c>
    </row>
    <row r="354" spans="1:17" x14ac:dyDescent="0.2">
      <c r="A354" s="51"/>
      <c r="B354" s="53" t="s">
        <v>256</v>
      </c>
      <c r="C354" s="181"/>
      <c r="D354" s="55"/>
      <c r="E354" s="182"/>
      <c r="F354" s="181"/>
      <c r="G354" s="57"/>
      <c r="H354" s="182"/>
      <c r="I354" s="58" t="s">
        <v>202</v>
      </c>
      <c r="J354" s="59"/>
      <c r="K354" s="60"/>
      <c r="L354" s="190" t="s">
        <v>257</v>
      </c>
      <c r="M354" s="59"/>
      <c r="N354" s="59">
        <v>30.54</v>
      </c>
      <c r="O354" s="59"/>
      <c r="P354" s="62">
        <v>30.54</v>
      </c>
      <c r="Q354" s="169"/>
    </row>
    <row r="355" spans="1:17" x14ac:dyDescent="0.2">
      <c r="A355" s="51"/>
      <c r="B355" s="53" t="s">
        <v>219</v>
      </c>
      <c r="C355" s="181"/>
      <c r="D355" s="55"/>
      <c r="E355" s="182"/>
      <c r="F355" s="181"/>
      <c r="G355" s="57"/>
      <c r="H355" s="182"/>
      <c r="I355" s="58" t="s">
        <v>202</v>
      </c>
      <c r="J355" s="59"/>
      <c r="K355" s="60">
        <v>10.45</v>
      </c>
      <c r="L355" s="59">
        <v>1.5</v>
      </c>
      <c r="M355" s="59"/>
      <c r="N355" s="59">
        <v>15.674999999999999</v>
      </c>
      <c r="O355" s="59"/>
      <c r="P355" s="62">
        <v>15.674999999999999</v>
      </c>
      <c r="Q355" s="169"/>
    </row>
    <row r="356" spans="1:17" x14ac:dyDescent="0.2">
      <c r="A356" s="51"/>
      <c r="B356" s="53" t="s">
        <v>219</v>
      </c>
      <c r="C356" s="181"/>
      <c r="D356" s="55"/>
      <c r="E356" s="182"/>
      <c r="F356" s="181"/>
      <c r="G356" s="57"/>
      <c r="H356" s="182"/>
      <c r="I356" s="58" t="s">
        <v>202</v>
      </c>
      <c r="J356" s="59"/>
      <c r="K356" s="60">
        <v>10.33</v>
      </c>
      <c r="L356" s="59">
        <v>1.5</v>
      </c>
      <c r="M356" s="59"/>
      <c r="N356" s="59">
        <v>15.495000000000001</v>
      </c>
      <c r="O356" s="59"/>
      <c r="P356" s="62">
        <v>15.495000000000001</v>
      </c>
      <c r="Q356" s="169"/>
    </row>
    <row r="357" spans="1:17" x14ac:dyDescent="0.2">
      <c r="A357" s="51"/>
      <c r="B357" s="53" t="s">
        <v>258</v>
      </c>
      <c r="C357" s="181"/>
      <c r="D357" s="55"/>
      <c r="E357" s="182"/>
      <c r="F357" s="181"/>
      <c r="G357" s="57"/>
      <c r="H357" s="182"/>
      <c r="I357" s="58" t="s">
        <v>202</v>
      </c>
      <c r="J357" s="59"/>
      <c r="K357" s="60"/>
      <c r="L357" s="190" t="s">
        <v>257</v>
      </c>
      <c r="M357" s="59"/>
      <c r="N357" s="59">
        <v>5.0999999999999996</v>
      </c>
      <c r="O357" s="59"/>
      <c r="P357" s="62">
        <v>5.0999999999999996</v>
      </c>
      <c r="Q357" s="169"/>
    </row>
    <row r="358" spans="1:17" x14ac:dyDescent="0.2">
      <c r="A358" s="51"/>
      <c r="B358" s="53" t="s">
        <v>259</v>
      </c>
      <c r="C358" s="181"/>
      <c r="D358" s="55"/>
      <c r="E358" s="182"/>
      <c r="F358" s="181"/>
      <c r="G358" s="57"/>
      <c r="H358" s="182"/>
      <c r="I358" s="58" t="s">
        <v>202</v>
      </c>
      <c r="J358" s="59"/>
      <c r="K358" s="60"/>
      <c r="L358" s="190" t="s">
        <v>257</v>
      </c>
      <c r="M358" s="59"/>
      <c r="N358" s="59">
        <v>5.44</v>
      </c>
      <c r="O358" s="59"/>
      <c r="P358" s="62">
        <v>5.44</v>
      </c>
      <c r="Q358" s="169"/>
    </row>
    <row r="359" spans="1:17" x14ac:dyDescent="0.2">
      <c r="A359" s="51"/>
      <c r="B359" s="53" t="s">
        <v>219</v>
      </c>
      <c r="C359" s="181"/>
      <c r="D359" s="55"/>
      <c r="E359" s="182"/>
      <c r="F359" s="181"/>
      <c r="G359" s="57"/>
      <c r="H359" s="182"/>
      <c r="I359" s="58" t="s">
        <v>202</v>
      </c>
      <c r="J359" s="59"/>
      <c r="K359" s="60">
        <v>41.5</v>
      </c>
      <c r="L359" s="59">
        <v>1.5</v>
      </c>
      <c r="M359" s="59"/>
      <c r="N359" s="59">
        <v>62.25</v>
      </c>
      <c r="O359" s="59"/>
      <c r="P359" s="62">
        <v>62.25</v>
      </c>
      <c r="Q359" s="169"/>
    </row>
    <row r="360" spans="1:17" x14ac:dyDescent="0.2">
      <c r="A360" s="51"/>
      <c r="B360" s="53" t="s">
        <v>219</v>
      </c>
      <c r="C360" s="181"/>
      <c r="D360" s="55"/>
      <c r="E360" s="182"/>
      <c r="F360" s="181"/>
      <c r="G360" s="57"/>
      <c r="H360" s="182"/>
      <c r="I360" s="58" t="s">
        <v>202</v>
      </c>
      <c r="J360" s="59"/>
      <c r="K360" s="60">
        <v>19.510000000000002</v>
      </c>
      <c r="L360" s="59">
        <v>0.55000000000000004</v>
      </c>
      <c r="M360" s="59"/>
      <c r="N360" s="59">
        <v>10.730500000000001</v>
      </c>
      <c r="O360" s="59"/>
      <c r="P360" s="62">
        <v>10.730500000000001</v>
      </c>
      <c r="Q360" s="169"/>
    </row>
    <row r="361" spans="1:17" x14ac:dyDescent="0.2">
      <c r="A361" s="51"/>
      <c r="B361" s="53" t="s">
        <v>260</v>
      </c>
      <c r="C361" s="181"/>
      <c r="D361" s="55"/>
      <c r="E361" s="182"/>
      <c r="F361" s="181"/>
      <c r="G361" s="57"/>
      <c r="H361" s="182"/>
      <c r="I361" s="58" t="s">
        <v>202</v>
      </c>
      <c r="J361" s="59"/>
      <c r="K361" s="60"/>
      <c r="L361" s="190" t="s">
        <v>257</v>
      </c>
      <c r="M361" s="59"/>
      <c r="N361" s="59">
        <v>3.48</v>
      </c>
      <c r="O361" s="59"/>
      <c r="P361" s="62">
        <v>3.48</v>
      </c>
      <c r="Q361" s="169"/>
    </row>
    <row r="362" spans="1:17" x14ac:dyDescent="0.2">
      <c r="A362" s="51"/>
      <c r="B362" s="53" t="s">
        <v>219</v>
      </c>
      <c r="C362" s="181"/>
      <c r="D362" s="55"/>
      <c r="E362" s="182"/>
      <c r="F362" s="181"/>
      <c r="G362" s="57"/>
      <c r="H362" s="182"/>
      <c r="I362" s="58" t="s">
        <v>202</v>
      </c>
      <c r="J362" s="59"/>
      <c r="K362" s="60">
        <v>12.38</v>
      </c>
      <c r="L362" s="59">
        <v>1.5</v>
      </c>
      <c r="M362" s="59"/>
      <c r="N362" s="59">
        <v>18.57</v>
      </c>
      <c r="O362" s="59"/>
      <c r="P362" s="62">
        <v>18.57</v>
      </c>
      <c r="Q362" s="169"/>
    </row>
    <row r="363" spans="1:17" x14ac:dyDescent="0.2">
      <c r="A363" s="51"/>
      <c r="B363" s="53" t="s">
        <v>261</v>
      </c>
      <c r="C363" s="181"/>
      <c r="D363" s="55"/>
      <c r="E363" s="182"/>
      <c r="F363" s="181"/>
      <c r="G363" s="57"/>
      <c r="H363" s="182"/>
      <c r="I363" s="58" t="s">
        <v>202</v>
      </c>
      <c r="J363" s="59"/>
      <c r="K363" s="60"/>
      <c r="L363" s="190" t="s">
        <v>257</v>
      </c>
      <c r="M363" s="59"/>
      <c r="N363" s="59">
        <v>4.72</v>
      </c>
      <c r="O363" s="59"/>
      <c r="P363" s="62">
        <v>4.72</v>
      </c>
      <c r="Q363" s="169"/>
    </row>
    <row r="364" spans="1:17" x14ac:dyDescent="0.2">
      <c r="A364" s="51"/>
      <c r="B364" s="53" t="s">
        <v>219</v>
      </c>
      <c r="C364" s="181"/>
      <c r="D364" s="55"/>
      <c r="E364" s="182"/>
      <c r="F364" s="181"/>
      <c r="G364" s="57"/>
      <c r="H364" s="182"/>
      <c r="I364" s="58" t="s">
        <v>202</v>
      </c>
      <c r="J364" s="59"/>
      <c r="K364" s="60">
        <v>11.93</v>
      </c>
      <c r="L364" s="59">
        <v>1.5</v>
      </c>
      <c r="M364" s="59"/>
      <c r="N364" s="59">
        <v>17.895</v>
      </c>
      <c r="O364" s="59"/>
      <c r="P364" s="62">
        <v>17.895</v>
      </c>
      <c r="Q364" s="169"/>
    </row>
    <row r="365" spans="1:17" x14ac:dyDescent="0.2">
      <c r="A365" s="51"/>
      <c r="B365" s="53" t="s">
        <v>219</v>
      </c>
      <c r="C365" s="181"/>
      <c r="D365" s="55"/>
      <c r="E365" s="182"/>
      <c r="F365" s="181"/>
      <c r="G365" s="57"/>
      <c r="H365" s="182"/>
      <c r="I365" s="58" t="s">
        <v>202</v>
      </c>
      <c r="J365" s="59"/>
      <c r="K365" s="60">
        <v>65.010000000000005</v>
      </c>
      <c r="L365" s="59">
        <v>1.5</v>
      </c>
      <c r="M365" s="59"/>
      <c r="N365" s="59">
        <v>97.515000000000015</v>
      </c>
      <c r="O365" s="59"/>
      <c r="P365" s="62">
        <v>97.515000000000015</v>
      </c>
      <c r="Q365" s="169"/>
    </row>
    <row r="366" spans="1:17" x14ac:dyDescent="0.2">
      <c r="A366" s="51"/>
      <c r="B366" s="53" t="s">
        <v>262</v>
      </c>
      <c r="C366" s="181"/>
      <c r="D366" s="55"/>
      <c r="E366" s="182"/>
      <c r="F366" s="181"/>
      <c r="G366" s="57"/>
      <c r="H366" s="182"/>
      <c r="I366" s="58" t="s">
        <v>202</v>
      </c>
      <c r="J366" s="59"/>
      <c r="K366" s="60"/>
      <c r="L366" s="190" t="s">
        <v>257</v>
      </c>
      <c r="M366" s="59"/>
      <c r="N366" s="59">
        <v>10.49</v>
      </c>
      <c r="O366" s="59"/>
      <c r="P366" s="62">
        <v>10.49</v>
      </c>
      <c r="Q366" s="169"/>
    </row>
    <row r="367" spans="1:17" x14ac:dyDescent="0.2">
      <c r="A367" s="51"/>
      <c r="B367" s="53" t="s">
        <v>263</v>
      </c>
      <c r="C367" s="181"/>
      <c r="D367" s="55"/>
      <c r="E367" s="182"/>
      <c r="F367" s="181"/>
      <c r="G367" s="57"/>
      <c r="H367" s="182"/>
      <c r="I367" s="58" t="s">
        <v>202</v>
      </c>
      <c r="J367" s="59"/>
      <c r="K367" s="60"/>
      <c r="L367" s="190" t="s">
        <v>257</v>
      </c>
      <c r="M367" s="59"/>
      <c r="N367" s="59">
        <v>2.95</v>
      </c>
      <c r="O367" s="59"/>
      <c r="P367" s="62">
        <v>2.95</v>
      </c>
      <c r="Q367" s="169"/>
    </row>
    <row r="368" spans="1:17" x14ac:dyDescent="0.2">
      <c r="A368" s="51"/>
      <c r="B368" s="53" t="s">
        <v>219</v>
      </c>
      <c r="C368" s="181"/>
      <c r="D368" s="55"/>
      <c r="E368" s="182"/>
      <c r="F368" s="181"/>
      <c r="G368" s="57"/>
      <c r="H368" s="182"/>
      <c r="I368" s="58" t="s">
        <v>202</v>
      </c>
      <c r="J368" s="59"/>
      <c r="K368" s="60">
        <v>26.77</v>
      </c>
      <c r="L368" s="59">
        <v>1.5</v>
      </c>
      <c r="M368" s="59"/>
      <c r="N368" s="59">
        <v>40.155000000000001</v>
      </c>
      <c r="O368" s="59"/>
      <c r="P368" s="62">
        <v>40.155000000000001</v>
      </c>
      <c r="Q368" s="169"/>
    </row>
    <row r="369" spans="1:17" x14ac:dyDescent="0.2">
      <c r="A369" s="51"/>
      <c r="B369" s="53" t="s">
        <v>219</v>
      </c>
      <c r="C369" s="181"/>
      <c r="D369" s="55"/>
      <c r="E369" s="182"/>
      <c r="F369" s="181"/>
      <c r="G369" s="57"/>
      <c r="H369" s="182"/>
      <c r="I369" s="58" t="s">
        <v>202</v>
      </c>
      <c r="J369" s="59"/>
      <c r="K369" s="60">
        <v>8.98</v>
      </c>
      <c r="L369" s="59">
        <v>0.15</v>
      </c>
      <c r="M369" s="59"/>
      <c r="N369" s="59">
        <v>1.347</v>
      </c>
      <c r="O369" s="59"/>
      <c r="P369" s="62">
        <v>1.347</v>
      </c>
      <c r="Q369" s="169"/>
    </row>
    <row r="370" spans="1:17" x14ac:dyDescent="0.2">
      <c r="A370" s="51"/>
      <c r="B370" s="53" t="s">
        <v>219</v>
      </c>
      <c r="C370" s="181"/>
      <c r="D370" s="55"/>
      <c r="E370" s="182"/>
      <c r="F370" s="181"/>
      <c r="G370" s="57"/>
      <c r="H370" s="182"/>
      <c r="I370" s="58" t="s">
        <v>202</v>
      </c>
      <c r="J370" s="59"/>
      <c r="K370" s="60">
        <v>17.55</v>
      </c>
      <c r="L370" s="59">
        <v>1.5</v>
      </c>
      <c r="M370" s="59"/>
      <c r="N370" s="59">
        <v>26.325000000000003</v>
      </c>
      <c r="O370" s="59"/>
      <c r="P370" s="62">
        <v>26.325000000000003</v>
      </c>
      <c r="Q370" s="169"/>
    </row>
    <row r="371" spans="1:17" x14ac:dyDescent="0.2">
      <c r="A371" s="51"/>
      <c r="B371" s="53" t="s">
        <v>264</v>
      </c>
      <c r="C371" s="181"/>
      <c r="D371" s="55"/>
      <c r="E371" s="182"/>
      <c r="F371" s="181"/>
      <c r="G371" s="57"/>
      <c r="H371" s="182"/>
      <c r="I371" s="58" t="s">
        <v>202</v>
      </c>
      <c r="J371" s="59"/>
      <c r="K371" s="60"/>
      <c r="L371" s="190" t="s">
        <v>257</v>
      </c>
      <c r="M371" s="59"/>
      <c r="N371" s="59">
        <v>2.88</v>
      </c>
      <c r="O371" s="59"/>
      <c r="P371" s="62">
        <v>2.88</v>
      </c>
      <c r="Q371" s="169"/>
    </row>
    <row r="372" spans="1:17" x14ac:dyDescent="0.2">
      <c r="A372" s="51"/>
      <c r="B372" s="53" t="s">
        <v>265</v>
      </c>
      <c r="C372" s="181"/>
      <c r="D372" s="55"/>
      <c r="E372" s="182"/>
      <c r="F372" s="181"/>
      <c r="G372" s="57"/>
      <c r="H372" s="182"/>
      <c r="I372" s="58" t="s">
        <v>202</v>
      </c>
      <c r="J372" s="59"/>
      <c r="K372" s="60"/>
      <c r="L372" s="190" t="s">
        <v>257</v>
      </c>
      <c r="M372" s="59"/>
      <c r="N372" s="59">
        <v>2.92</v>
      </c>
      <c r="O372" s="59"/>
      <c r="P372" s="62">
        <v>2.92</v>
      </c>
      <c r="Q372" s="169"/>
    </row>
    <row r="373" spans="1:17" x14ac:dyDescent="0.2">
      <c r="A373" s="51"/>
      <c r="B373" s="53" t="s">
        <v>219</v>
      </c>
      <c r="C373" s="181"/>
      <c r="D373" s="55"/>
      <c r="E373" s="182"/>
      <c r="F373" s="181"/>
      <c r="G373" s="57"/>
      <c r="H373" s="182"/>
      <c r="I373" s="58" t="s">
        <v>202</v>
      </c>
      <c r="J373" s="59"/>
      <c r="K373" s="60">
        <v>10.56</v>
      </c>
      <c r="L373" s="59">
        <v>1.5</v>
      </c>
      <c r="M373" s="59"/>
      <c r="N373" s="59">
        <v>15.84</v>
      </c>
      <c r="O373" s="59"/>
      <c r="P373" s="62">
        <v>15.84</v>
      </c>
      <c r="Q373" s="169"/>
    </row>
    <row r="374" spans="1:17" x14ac:dyDescent="0.2">
      <c r="A374" s="51"/>
      <c r="B374" s="53" t="s">
        <v>266</v>
      </c>
      <c r="C374" s="181"/>
      <c r="D374" s="55"/>
      <c r="E374" s="182"/>
      <c r="F374" s="181"/>
      <c r="G374" s="57"/>
      <c r="H374" s="182"/>
      <c r="I374" s="58" t="s">
        <v>202</v>
      </c>
      <c r="J374" s="59"/>
      <c r="K374" s="60"/>
      <c r="L374" s="190" t="s">
        <v>257</v>
      </c>
      <c r="M374" s="59"/>
      <c r="N374" s="59">
        <v>3.57</v>
      </c>
      <c r="O374" s="59"/>
      <c r="P374" s="62">
        <v>3.57</v>
      </c>
      <c r="Q374" s="169"/>
    </row>
    <row r="375" spans="1:17" x14ac:dyDescent="0.2">
      <c r="A375" s="51"/>
      <c r="B375" s="53" t="s">
        <v>219</v>
      </c>
      <c r="C375" s="181"/>
      <c r="D375" s="55"/>
      <c r="E375" s="182"/>
      <c r="F375" s="181"/>
      <c r="G375" s="57"/>
      <c r="H375" s="182"/>
      <c r="I375" s="58" t="s">
        <v>202</v>
      </c>
      <c r="J375" s="59"/>
      <c r="K375" s="60">
        <v>48.37</v>
      </c>
      <c r="L375" s="59">
        <v>1.5</v>
      </c>
      <c r="M375" s="59"/>
      <c r="N375" s="59">
        <v>72.554999999999993</v>
      </c>
      <c r="O375" s="59"/>
      <c r="P375" s="62">
        <v>72.554999999999993</v>
      </c>
      <c r="Q375" s="169"/>
    </row>
    <row r="376" spans="1:17" x14ac:dyDescent="0.2">
      <c r="A376" s="51"/>
      <c r="B376" s="53" t="s">
        <v>267</v>
      </c>
      <c r="C376" s="181"/>
      <c r="D376" s="55"/>
      <c r="E376" s="182"/>
      <c r="F376" s="181"/>
      <c r="G376" s="57"/>
      <c r="H376" s="182"/>
      <c r="I376" s="58" t="s">
        <v>202</v>
      </c>
      <c r="J376" s="59"/>
      <c r="K376" s="60"/>
      <c r="L376" s="190" t="s">
        <v>257</v>
      </c>
      <c r="M376" s="59"/>
      <c r="N376" s="59">
        <v>2.89</v>
      </c>
      <c r="O376" s="59"/>
      <c r="P376" s="62">
        <v>2.89</v>
      </c>
      <c r="Q376" s="169"/>
    </row>
    <row r="377" spans="1:17" x14ac:dyDescent="0.2">
      <c r="A377" s="51"/>
      <c r="B377" s="53" t="s">
        <v>268</v>
      </c>
      <c r="C377" s="181"/>
      <c r="D377" s="55"/>
      <c r="E377" s="182"/>
      <c r="F377" s="181"/>
      <c r="G377" s="57"/>
      <c r="H377" s="182"/>
      <c r="I377" s="58" t="s">
        <v>202</v>
      </c>
      <c r="J377" s="59"/>
      <c r="K377" s="60"/>
      <c r="L377" s="190" t="s">
        <v>257</v>
      </c>
      <c r="M377" s="59"/>
      <c r="N377" s="59">
        <v>2.96</v>
      </c>
      <c r="O377" s="59"/>
      <c r="P377" s="62">
        <v>2.96</v>
      </c>
      <c r="Q377" s="169"/>
    </row>
    <row r="378" spans="1:17" x14ac:dyDescent="0.2">
      <c r="A378" s="51"/>
      <c r="B378" s="53" t="s">
        <v>219</v>
      </c>
      <c r="C378" s="181"/>
      <c r="D378" s="55"/>
      <c r="E378" s="182"/>
      <c r="F378" s="181"/>
      <c r="G378" s="57"/>
      <c r="H378" s="182"/>
      <c r="I378" s="58" t="s">
        <v>202</v>
      </c>
      <c r="J378" s="59"/>
      <c r="K378" s="60">
        <v>69.63</v>
      </c>
      <c r="L378" s="59">
        <v>1.5</v>
      </c>
      <c r="M378" s="59"/>
      <c r="N378" s="59">
        <v>104.44499999999999</v>
      </c>
      <c r="O378" s="59"/>
      <c r="P378" s="62">
        <v>104.44499999999999</v>
      </c>
      <c r="Q378" s="169"/>
    </row>
    <row r="379" spans="1:17" x14ac:dyDescent="0.2">
      <c r="A379" s="51"/>
      <c r="B379" s="53" t="s">
        <v>269</v>
      </c>
      <c r="C379" s="181"/>
      <c r="D379" s="55"/>
      <c r="E379" s="182"/>
      <c r="F379" s="181"/>
      <c r="G379" s="57"/>
      <c r="H379" s="182"/>
      <c r="I379" s="58" t="s">
        <v>202</v>
      </c>
      <c r="J379" s="59"/>
      <c r="K379" s="60"/>
      <c r="L379" s="190" t="s">
        <v>257</v>
      </c>
      <c r="M379" s="59"/>
      <c r="N379" s="59">
        <v>19.940000000000001</v>
      </c>
      <c r="O379" s="59"/>
      <c r="P379" s="62">
        <v>19.940000000000001</v>
      </c>
      <c r="Q379" s="169"/>
    </row>
    <row r="380" spans="1:17" x14ac:dyDescent="0.2">
      <c r="A380" s="51"/>
      <c r="B380" s="53" t="s">
        <v>270</v>
      </c>
      <c r="C380" s="181"/>
      <c r="D380" s="55"/>
      <c r="E380" s="182"/>
      <c r="F380" s="181"/>
      <c r="G380" s="57"/>
      <c r="H380" s="182"/>
      <c r="I380" s="58" t="s">
        <v>202</v>
      </c>
      <c r="J380" s="59"/>
      <c r="K380" s="60"/>
      <c r="L380" s="190" t="s">
        <v>257</v>
      </c>
      <c r="M380" s="59"/>
      <c r="N380" s="59">
        <v>3.19</v>
      </c>
      <c r="O380" s="59"/>
      <c r="P380" s="62">
        <v>3.19</v>
      </c>
      <c r="Q380" s="169"/>
    </row>
    <row r="381" spans="1:17" x14ac:dyDescent="0.2">
      <c r="A381" s="51"/>
      <c r="B381" s="53" t="s">
        <v>219</v>
      </c>
      <c r="C381" s="181"/>
      <c r="D381" s="55"/>
      <c r="E381" s="182"/>
      <c r="F381" s="181"/>
      <c r="G381" s="57"/>
      <c r="H381" s="182"/>
      <c r="I381" s="58" t="s">
        <v>202</v>
      </c>
      <c r="J381" s="59"/>
      <c r="K381" s="60">
        <v>65.260000000000005</v>
      </c>
      <c r="L381" s="59">
        <v>1.5</v>
      </c>
      <c r="M381" s="59"/>
      <c r="N381" s="59">
        <v>97.890000000000015</v>
      </c>
      <c r="O381" s="59"/>
      <c r="P381" s="62">
        <v>97.890000000000015</v>
      </c>
      <c r="Q381" s="169"/>
    </row>
    <row r="382" spans="1:17" x14ac:dyDescent="0.2">
      <c r="A382" s="51"/>
      <c r="B382" s="53" t="s">
        <v>271</v>
      </c>
      <c r="C382" s="181"/>
      <c r="D382" s="55"/>
      <c r="E382" s="182"/>
      <c r="F382" s="181"/>
      <c r="G382" s="57"/>
      <c r="H382" s="182"/>
      <c r="I382" s="58" t="s">
        <v>202</v>
      </c>
      <c r="J382" s="59"/>
      <c r="K382" s="60"/>
      <c r="L382" s="190" t="s">
        <v>257</v>
      </c>
      <c r="M382" s="59"/>
      <c r="N382" s="59">
        <v>14.73</v>
      </c>
      <c r="O382" s="59"/>
      <c r="P382" s="62">
        <v>14.73</v>
      </c>
      <c r="Q382" s="169"/>
    </row>
    <row r="383" spans="1:17" x14ac:dyDescent="0.2">
      <c r="A383" s="51"/>
      <c r="B383" s="53" t="s">
        <v>219</v>
      </c>
      <c r="C383" s="181"/>
      <c r="D383" s="55"/>
      <c r="E383" s="182"/>
      <c r="F383" s="181"/>
      <c r="G383" s="57"/>
      <c r="H383" s="182"/>
      <c r="I383" s="58" t="s">
        <v>202</v>
      </c>
      <c r="J383" s="59"/>
      <c r="K383" s="60">
        <v>32.58</v>
      </c>
      <c r="L383" s="59">
        <v>1.5</v>
      </c>
      <c r="M383" s="59"/>
      <c r="N383" s="59">
        <v>48.87</v>
      </c>
      <c r="O383" s="59"/>
      <c r="P383" s="62">
        <v>48.87</v>
      </c>
      <c r="Q383" s="169"/>
    </row>
    <row r="384" spans="1:17" x14ac:dyDescent="0.2">
      <c r="A384" s="51"/>
      <c r="B384" s="53" t="s">
        <v>272</v>
      </c>
      <c r="C384" s="181"/>
      <c r="D384" s="55"/>
      <c r="E384" s="182"/>
      <c r="F384" s="181"/>
      <c r="G384" s="57"/>
      <c r="H384" s="182"/>
      <c r="I384" s="58" t="s">
        <v>202</v>
      </c>
      <c r="J384" s="59"/>
      <c r="K384" s="60"/>
      <c r="L384" s="190" t="s">
        <v>257</v>
      </c>
      <c r="M384" s="59"/>
      <c r="N384" s="59">
        <v>2.9</v>
      </c>
      <c r="O384" s="59"/>
      <c r="P384" s="62">
        <v>2.9</v>
      </c>
      <c r="Q384" s="169"/>
    </row>
    <row r="385" spans="1:17" x14ac:dyDescent="0.2">
      <c r="A385" s="51"/>
      <c r="B385" s="53" t="s">
        <v>273</v>
      </c>
      <c r="C385" s="181"/>
      <c r="D385" s="55"/>
      <c r="E385" s="182"/>
      <c r="F385" s="181"/>
      <c r="G385" s="57"/>
      <c r="H385" s="182"/>
      <c r="I385" s="58" t="s">
        <v>202</v>
      </c>
      <c r="J385" s="59"/>
      <c r="K385" s="60"/>
      <c r="L385" s="190" t="s">
        <v>257</v>
      </c>
      <c r="M385" s="59"/>
      <c r="N385" s="59">
        <v>2.98</v>
      </c>
      <c r="O385" s="59"/>
      <c r="P385" s="62">
        <v>2.98</v>
      </c>
      <c r="Q385" s="169"/>
    </row>
    <row r="386" spans="1:17" x14ac:dyDescent="0.2">
      <c r="A386" s="51"/>
      <c r="B386" s="53" t="s">
        <v>219</v>
      </c>
      <c r="C386" s="181"/>
      <c r="D386" s="55"/>
      <c r="E386" s="182"/>
      <c r="F386" s="181"/>
      <c r="G386" s="57"/>
      <c r="H386" s="182"/>
      <c r="I386" s="58" t="s">
        <v>202</v>
      </c>
      <c r="J386" s="59"/>
      <c r="K386" s="60">
        <v>17.440000000000001</v>
      </c>
      <c r="L386" s="59">
        <v>1.5</v>
      </c>
      <c r="M386" s="59"/>
      <c r="N386" s="59">
        <v>26.160000000000004</v>
      </c>
      <c r="O386" s="59"/>
      <c r="P386" s="62">
        <v>26.160000000000004</v>
      </c>
      <c r="Q386" s="169"/>
    </row>
    <row r="387" spans="1:17" x14ac:dyDescent="0.2">
      <c r="A387" s="51"/>
      <c r="B387" s="53" t="s">
        <v>219</v>
      </c>
      <c r="C387" s="181"/>
      <c r="D387" s="55"/>
      <c r="E387" s="182"/>
      <c r="F387" s="181"/>
      <c r="G387" s="57"/>
      <c r="H387" s="182"/>
      <c r="I387" s="58" t="s">
        <v>202</v>
      </c>
      <c r="J387" s="59"/>
      <c r="K387" s="60">
        <v>10.09</v>
      </c>
      <c r="L387" s="59">
        <v>2.15</v>
      </c>
      <c r="M387" s="59"/>
      <c r="N387" s="59">
        <v>21.6935</v>
      </c>
      <c r="O387" s="59"/>
      <c r="P387" s="62">
        <v>21.6935</v>
      </c>
      <c r="Q387" s="169"/>
    </row>
    <row r="388" spans="1:17" x14ac:dyDescent="0.2">
      <c r="A388" s="51"/>
      <c r="B388" s="53" t="s">
        <v>219</v>
      </c>
      <c r="C388" s="181"/>
      <c r="D388" s="55"/>
      <c r="E388" s="182"/>
      <c r="F388" s="181"/>
      <c r="G388" s="57"/>
      <c r="H388" s="182"/>
      <c r="I388" s="58" t="s">
        <v>202</v>
      </c>
      <c r="J388" s="59"/>
      <c r="K388" s="60">
        <v>4.34</v>
      </c>
      <c r="L388" s="59">
        <v>1.5</v>
      </c>
      <c r="M388" s="59"/>
      <c r="N388" s="59">
        <v>6.51</v>
      </c>
      <c r="O388" s="59"/>
      <c r="P388" s="62">
        <v>6.51</v>
      </c>
      <c r="Q388" s="169"/>
    </row>
    <row r="389" spans="1:17" x14ac:dyDescent="0.2">
      <c r="A389" s="51"/>
      <c r="B389" s="53" t="s">
        <v>219</v>
      </c>
      <c r="C389" s="181"/>
      <c r="D389" s="55"/>
      <c r="E389" s="182"/>
      <c r="F389" s="181"/>
      <c r="G389" s="57"/>
      <c r="H389" s="182"/>
      <c r="I389" s="58" t="s">
        <v>202</v>
      </c>
      <c r="J389" s="59"/>
      <c r="K389" s="60">
        <v>8.5500000000000007</v>
      </c>
      <c r="L389" s="59">
        <v>2</v>
      </c>
      <c r="M389" s="59"/>
      <c r="N389" s="59">
        <v>17.100000000000001</v>
      </c>
      <c r="O389" s="59"/>
      <c r="P389" s="62">
        <v>17.100000000000001</v>
      </c>
      <c r="Q389" s="169"/>
    </row>
    <row r="390" spans="1:17" x14ac:dyDescent="0.2">
      <c r="A390" s="51"/>
      <c r="B390" s="53" t="s">
        <v>219</v>
      </c>
      <c r="C390" s="181"/>
      <c r="D390" s="55"/>
      <c r="E390" s="182"/>
      <c r="F390" s="181"/>
      <c r="G390" s="57"/>
      <c r="H390" s="182"/>
      <c r="I390" s="58" t="s">
        <v>203</v>
      </c>
      <c r="J390" s="59"/>
      <c r="K390" s="60">
        <v>7.72</v>
      </c>
      <c r="L390" s="59">
        <v>1.5</v>
      </c>
      <c r="M390" s="59"/>
      <c r="N390" s="59">
        <v>11.58</v>
      </c>
      <c r="O390" s="59"/>
      <c r="P390" s="62">
        <v>11.58</v>
      </c>
      <c r="Q390" s="169"/>
    </row>
    <row r="391" spans="1:17" x14ac:dyDescent="0.2">
      <c r="A391" s="51"/>
      <c r="B391" s="53" t="s">
        <v>274</v>
      </c>
      <c r="C391" s="181"/>
      <c r="D391" s="55"/>
      <c r="E391" s="182"/>
      <c r="F391" s="181"/>
      <c r="G391" s="57"/>
      <c r="H391" s="182"/>
      <c r="I391" s="58" t="s">
        <v>203</v>
      </c>
      <c r="J391" s="59"/>
      <c r="K391" s="60"/>
      <c r="L391" s="190" t="s">
        <v>257</v>
      </c>
      <c r="M391" s="59"/>
      <c r="N391" s="59">
        <v>3.57</v>
      </c>
      <c r="O391" s="59"/>
      <c r="P391" s="62">
        <v>3.57</v>
      </c>
      <c r="Q391" s="169"/>
    </row>
    <row r="392" spans="1:17" x14ac:dyDescent="0.2">
      <c r="A392" s="51"/>
      <c r="B392" s="53" t="s">
        <v>219</v>
      </c>
      <c r="C392" s="181"/>
      <c r="D392" s="55"/>
      <c r="E392" s="182"/>
      <c r="F392" s="181"/>
      <c r="G392" s="57"/>
      <c r="H392" s="182"/>
      <c r="I392" s="58" t="s">
        <v>203</v>
      </c>
      <c r="J392" s="59"/>
      <c r="K392" s="60">
        <v>9.82</v>
      </c>
      <c r="L392" s="59">
        <v>1.5</v>
      </c>
      <c r="M392" s="59"/>
      <c r="N392" s="59">
        <v>14.73</v>
      </c>
      <c r="O392" s="59"/>
      <c r="P392" s="62">
        <v>14.73</v>
      </c>
      <c r="Q392" s="169"/>
    </row>
    <row r="393" spans="1:17" x14ac:dyDescent="0.2">
      <c r="A393" s="51"/>
      <c r="B393" s="53" t="s">
        <v>219</v>
      </c>
      <c r="C393" s="181"/>
      <c r="D393" s="55"/>
      <c r="E393" s="182"/>
      <c r="F393" s="181"/>
      <c r="G393" s="57"/>
      <c r="H393" s="182"/>
      <c r="I393" s="58" t="s">
        <v>203</v>
      </c>
      <c r="J393" s="59"/>
      <c r="K393" s="60">
        <v>28.11</v>
      </c>
      <c r="L393" s="59">
        <v>1.5</v>
      </c>
      <c r="M393" s="59"/>
      <c r="N393" s="59">
        <v>42.164999999999999</v>
      </c>
      <c r="O393" s="59"/>
      <c r="P393" s="62">
        <v>42.164999999999999</v>
      </c>
      <c r="Q393" s="169"/>
    </row>
    <row r="394" spans="1:17" x14ac:dyDescent="0.2">
      <c r="A394" s="51"/>
      <c r="B394" s="53" t="s">
        <v>219</v>
      </c>
      <c r="C394" s="181"/>
      <c r="D394" s="55"/>
      <c r="E394" s="182"/>
      <c r="F394" s="181"/>
      <c r="G394" s="57"/>
      <c r="H394" s="182"/>
      <c r="I394" s="58" t="s">
        <v>203</v>
      </c>
      <c r="J394" s="59"/>
      <c r="K394" s="60">
        <v>31.99</v>
      </c>
      <c r="L394" s="59">
        <v>1.5</v>
      </c>
      <c r="M394" s="59"/>
      <c r="N394" s="59">
        <v>47.984999999999999</v>
      </c>
      <c r="O394" s="59"/>
      <c r="P394" s="62">
        <v>47.984999999999999</v>
      </c>
      <c r="Q394" s="169"/>
    </row>
    <row r="395" spans="1:17" x14ac:dyDescent="0.2">
      <c r="A395" s="51"/>
      <c r="B395" s="53" t="s">
        <v>219</v>
      </c>
      <c r="C395" s="181"/>
      <c r="D395" s="55"/>
      <c r="E395" s="182"/>
      <c r="F395" s="181"/>
      <c r="G395" s="57"/>
      <c r="H395" s="182"/>
      <c r="I395" s="58" t="s">
        <v>203</v>
      </c>
      <c r="J395" s="59"/>
      <c r="K395" s="60">
        <v>27.46</v>
      </c>
      <c r="L395" s="59">
        <v>1.5</v>
      </c>
      <c r="M395" s="59"/>
      <c r="N395" s="59">
        <v>41.19</v>
      </c>
      <c r="O395" s="59"/>
      <c r="P395" s="62">
        <v>41.19</v>
      </c>
      <c r="Q395" s="169"/>
    </row>
    <row r="396" spans="1:17" x14ac:dyDescent="0.2">
      <c r="A396" s="51"/>
      <c r="B396" s="53" t="s">
        <v>219</v>
      </c>
      <c r="C396" s="181"/>
      <c r="D396" s="55"/>
      <c r="E396" s="182"/>
      <c r="F396" s="181"/>
      <c r="G396" s="57"/>
      <c r="H396" s="182"/>
      <c r="I396" s="58" t="s">
        <v>203</v>
      </c>
      <c r="J396" s="59"/>
      <c r="K396" s="60">
        <v>30.37</v>
      </c>
      <c r="L396" s="59">
        <v>1.5</v>
      </c>
      <c r="M396" s="59"/>
      <c r="N396" s="59">
        <v>45.555</v>
      </c>
      <c r="O396" s="59"/>
      <c r="P396" s="62">
        <v>45.555</v>
      </c>
      <c r="Q396" s="169"/>
    </row>
    <row r="397" spans="1:17" x14ac:dyDescent="0.2">
      <c r="A397" s="51"/>
      <c r="B397" s="53" t="s">
        <v>275</v>
      </c>
      <c r="C397" s="181"/>
      <c r="D397" s="55"/>
      <c r="E397" s="182"/>
      <c r="F397" s="181"/>
      <c r="G397" s="57"/>
      <c r="H397" s="182"/>
      <c r="I397" s="58" t="s">
        <v>203</v>
      </c>
      <c r="J397" s="59"/>
      <c r="K397" s="60"/>
      <c r="L397" s="190" t="s">
        <v>257</v>
      </c>
      <c r="M397" s="59"/>
      <c r="N397" s="59">
        <v>2.91</v>
      </c>
      <c r="O397" s="59"/>
      <c r="P397" s="62">
        <v>2.91</v>
      </c>
      <c r="Q397" s="169"/>
    </row>
    <row r="398" spans="1:17" x14ac:dyDescent="0.2">
      <c r="A398" s="51"/>
      <c r="B398" s="53" t="s">
        <v>276</v>
      </c>
      <c r="C398" s="181"/>
      <c r="D398" s="55"/>
      <c r="E398" s="182"/>
      <c r="F398" s="181"/>
      <c r="G398" s="57"/>
      <c r="H398" s="182"/>
      <c r="I398" s="58" t="s">
        <v>203</v>
      </c>
      <c r="J398" s="59"/>
      <c r="K398" s="60"/>
      <c r="L398" s="190" t="s">
        <v>257</v>
      </c>
      <c r="M398" s="59"/>
      <c r="N398" s="59">
        <v>2.46</v>
      </c>
      <c r="O398" s="59"/>
      <c r="P398" s="62">
        <v>2.46</v>
      </c>
      <c r="Q398" s="169"/>
    </row>
    <row r="399" spans="1:17" x14ac:dyDescent="0.2">
      <c r="A399" s="51"/>
      <c r="B399" s="53" t="s">
        <v>219</v>
      </c>
      <c r="C399" s="181"/>
      <c r="D399" s="55"/>
      <c r="E399" s="182"/>
      <c r="F399" s="181"/>
      <c r="G399" s="57"/>
      <c r="H399" s="182"/>
      <c r="I399" s="58" t="s">
        <v>203</v>
      </c>
      <c r="J399" s="59"/>
      <c r="K399" s="60">
        <v>10.62</v>
      </c>
      <c r="L399" s="59">
        <v>1.95</v>
      </c>
      <c r="M399" s="59"/>
      <c r="N399" s="59">
        <v>20.709</v>
      </c>
      <c r="O399" s="59"/>
      <c r="P399" s="62">
        <v>20.709</v>
      </c>
      <c r="Q399" s="169"/>
    </row>
    <row r="400" spans="1:17" x14ac:dyDescent="0.2">
      <c r="A400" s="51"/>
      <c r="B400" s="53" t="s">
        <v>219</v>
      </c>
      <c r="C400" s="181"/>
      <c r="D400" s="55"/>
      <c r="E400" s="182"/>
      <c r="F400" s="181"/>
      <c r="G400" s="57"/>
      <c r="H400" s="182"/>
      <c r="I400" s="58" t="s">
        <v>203</v>
      </c>
      <c r="J400" s="59"/>
      <c r="K400" s="60">
        <v>87.97</v>
      </c>
      <c r="L400" s="59">
        <v>1.85</v>
      </c>
      <c r="M400" s="59"/>
      <c r="N400" s="59">
        <v>162.74450000000002</v>
      </c>
      <c r="O400" s="59"/>
      <c r="P400" s="62">
        <v>162.74450000000002</v>
      </c>
      <c r="Q400" s="169"/>
    </row>
    <row r="401" spans="1:17" x14ac:dyDescent="0.2">
      <c r="A401" s="51"/>
      <c r="B401" s="53" t="s">
        <v>277</v>
      </c>
      <c r="C401" s="181"/>
      <c r="D401" s="55"/>
      <c r="E401" s="182"/>
      <c r="F401" s="181"/>
      <c r="G401" s="57"/>
      <c r="H401" s="182"/>
      <c r="I401" s="58" t="s">
        <v>203</v>
      </c>
      <c r="J401" s="59"/>
      <c r="K401" s="60"/>
      <c r="L401" s="190" t="s">
        <v>257</v>
      </c>
      <c r="M401" s="59"/>
      <c r="N401" s="59">
        <v>40.130000000000003</v>
      </c>
      <c r="O401" s="59"/>
      <c r="P401" s="62">
        <v>40.130000000000003</v>
      </c>
      <c r="Q401" s="169"/>
    </row>
    <row r="402" spans="1:17" x14ac:dyDescent="0.2">
      <c r="A402" s="51"/>
      <c r="B402" s="53" t="s">
        <v>219</v>
      </c>
      <c r="C402" s="181"/>
      <c r="D402" s="55"/>
      <c r="E402" s="182"/>
      <c r="F402" s="181"/>
      <c r="G402" s="57"/>
      <c r="H402" s="182"/>
      <c r="I402" s="58" t="s">
        <v>203</v>
      </c>
      <c r="J402" s="59"/>
      <c r="K402" s="60">
        <v>10.77</v>
      </c>
      <c r="L402" s="59">
        <v>1.8</v>
      </c>
      <c r="M402" s="59"/>
      <c r="N402" s="59">
        <v>19.385999999999999</v>
      </c>
      <c r="O402" s="59"/>
      <c r="P402" s="62">
        <v>19.385999999999999</v>
      </c>
      <c r="Q402" s="169"/>
    </row>
    <row r="403" spans="1:17" x14ac:dyDescent="0.2">
      <c r="A403" s="51"/>
      <c r="B403" s="53" t="s">
        <v>219</v>
      </c>
      <c r="C403" s="181"/>
      <c r="D403" s="55"/>
      <c r="E403" s="182"/>
      <c r="F403" s="181"/>
      <c r="G403" s="57"/>
      <c r="H403" s="182"/>
      <c r="I403" s="58" t="s">
        <v>203</v>
      </c>
      <c r="J403" s="59"/>
      <c r="K403" s="60">
        <v>31.79</v>
      </c>
      <c r="L403" s="59">
        <v>1.7</v>
      </c>
      <c r="M403" s="59"/>
      <c r="N403" s="59">
        <v>54.042999999999999</v>
      </c>
      <c r="O403" s="59"/>
      <c r="P403" s="62">
        <v>54.042999999999999</v>
      </c>
      <c r="Q403" s="169"/>
    </row>
    <row r="404" spans="1:17" x14ac:dyDescent="0.2">
      <c r="A404" s="51"/>
      <c r="B404" s="53" t="s">
        <v>278</v>
      </c>
      <c r="C404" s="181"/>
      <c r="D404" s="55"/>
      <c r="E404" s="182"/>
      <c r="F404" s="181"/>
      <c r="G404" s="57"/>
      <c r="H404" s="182"/>
      <c r="I404" s="58" t="s">
        <v>203</v>
      </c>
      <c r="J404" s="59"/>
      <c r="K404" s="60"/>
      <c r="L404" s="190" t="s">
        <v>257</v>
      </c>
      <c r="M404" s="59"/>
      <c r="N404" s="59">
        <v>2.68</v>
      </c>
      <c r="O404" s="59"/>
      <c r="P404" s="62">
        <v>2.68</v>
      </c>
      <c r="Q404" s="169"/>
    </row>
    <row r="405" spans="1:17" x14ac:dyDescent="0.2">
      <c r="A405" s="51"/>
      <c r="B405" s="53" t="s">
        <v>279</v>
      </c>
      <c r="C405" s="181"/>
      <c r="D405" s="55"/>
      <c r="E405" s="182"/>
      <c r="F405" s="181"/>
      <c r="G405" s="57"/>
      <c r="H405" s="182"/>
      <c r="I405" s="58" t="s">
        <v>203</v>
      </c>
      <c r="J405" s="59"/>
      <c r="K405" s="60"/>
      <c r="L405" s="190" t="s">
        <v>257</v>
      </c>
      <c r="M405" s="59"/>
      <c r="N405" s="59">
        <v>2.86</v>
      </c>
      <c r="O405" s="59"/>
      <c r="P405" s="62">
        <v>2.86</v>
      </c>
      <c r="Q405" s="169"/>
    </row>
    <row r="406" spans="1:17" x14ac:dyDescent="0.2">
      <c r="A406" s="51"/>
      <c r="B406" s="53" t="s">
        <v>219</v>
      </c>
      <c r="C406" s="181"/>
      <c r="D406" s="55"/>
      <c r="E406" s="182"/>
      <c r="F406" s="181"/>
      <c r="G406" s="57"/>
      <c r="H406" s="182"/>
      <c r="I406" s="58" t="s">
        <v>203</v>
      </c>
      <c r="J406" s="59"/>
      <c r="K406" s="60">
        <v>10.25</v>
      </c>
      <c r="L406" s="59">
        <v>1.65</v>
      </c>
      <c r="M406" s="59"/>
      <c r="N406" s="59">
        <v>16.912499999999998</v>
      </c>
      <c r="O406" s="59"/>
      <c r="P406" s="62">
        <v>16.912499999999998</v>
      </c>
      <c r="Q406" s="169"/>
    </row>
    <row r="407" spans="1:17" x14ac:dyDescent="0.2">
      <c r="A407" s="51"/>
      <c r="B407" s="53" t="s">
        <v>219</v>
      </c>
      <c r="C407" s="181"/>
      <c r="D407" s="55"/>
      <c r="E407" s="182"/>
      <c r="F407" s="181"/>
      <c r="G407" s="57"/>
      <c r="H407" s="182"/>
      <c r="I407" s="58" t="s">
        <v>203</v>
      </c>
      <c r="J407" s="59"/>
      <c r="K407" s="60">
        <v>22.04</v>
      </c>
      <c r="L407" s="59">
        <v>1.55</v>
      </c>
      <c r="M407" s="59"/>
      <c r="N407" s="59">
        <v>34.161999999999999</v>
      </c>
      <c r="O407" s="59"/>
      <c r="P407" s="62">
        <v>34.161999999999999</v>
      </c>
      <c r="Q407" s="169"/>
    </row>
    <row r="408" spans="1:17" x14ac:dyDescent="0.2">
      <c r="A408" s="51"/>
      <c r="B408" s="53" t="s">
        <v>219</v>
      </c>
      <c r="C408" s="181"/>
      <c r="D408" s="55"/>
      <c r="E408" s="182"/>
      <c r="F408" s="181"/>
      <c r="G408" s="57"/>
      <c r="H408" s="182"/>
      <c r="I408" s="58" t="s">
        <v>203</v>
      </c>
      <c r="J408" s="59"/>
      <c r="K408" s="60">
        <v>22.14</v>
      </c>
      <c r="L408" s="59">
        <v>1.5</v>
      </c>
      <c r="M408" s="59"/>
      <c r="N408" s="59">
        <v>33.21</v>
      </c>
      <c r="O408" s="59"/>
      <c r="P408" s="62">
        <v>33.21</v>
      </c>
      <c r="Q408" s="169"/>
    </row>
    <row r="409" spans="1:17" x14ac:dyDescent="0.2">
      <c r="A409" s="51"/>
      <c r="B409" s="53" t="s">
        <v>219</v>
      </c>
      <c r="C409" s="181"/>
      <c r="D409" s="55"/>
      <c r="E409" s="182"/>
      <c r="F409" s="181"/>
      <c r="G409" s="57"/>
      <c r="H409" s="182"/>
      <c r="I409" s="58" t="s">
        <v>203</v>
      </c>
      <c r="J409" s="59"/>
      <c r="K409" s="60">
        <v>10.96</v>
      </c>
      <c r="L409" s="59">
        <v>1.4</v>
      </c>
      <c r="M409" s="59"/>
      <c r="N409" s="59">
        <v>15.343999999999999</v>
      </c>
      <c r="O409" s="59"/>
      <c r="P409" s="62">
        <v>15.343999999999999</v>
      </c>
      <c r="Q409" s="169"/>
    </row>
    <row r="410" spans="1:17" x14ac:dyDescent="0.2">
      <c r="A410" s="51"/>
      <c r="B410" s="53" t="s">
        <v>219</v>
      </c>
      <c r="C410" s="181"/>
      <c r="D410" s="55"/>
      <c r="E410" s="182"/>
      <c r="F410" s="181"/>
      <c r="G410" s="57"/>
      <c r="H410" s="182"/>
      <c r="I410" s="58" t="s">
        <v>203</v>
      </c>
      <c r="J410" s="59"/>
      <c r="K410" s="60">
        <v>76.67</v>
      </c>
      <c r="L410" s="59">
        <v>1.45</v>
      </c>
      <c r="M410" s="59"/>
      <c r="N410" s="59">
        <v>111.17149999999999</v>
      </c>
      <c r="O410" s="59"/>
      <c r="P410" s="62">
        <v>111.17149999999999</v>
      </c>
      <c r="Q410" s="169"/>
    </row>
    <row r="411" spans="1:17" x14ac:dyDescent="0.2">
      <c r="A411" s="51"/>
      <c r="B411" s="53" t="s">
        <v>219</v>
      </c>
      <c r="C411" s="181"/>
      <c r="D411" s="55"/>
      <c r="E411" s="182"/>
      <c r="F411" s="181"/>
      <c r="G411" s="57"/>
      <c r="H411" s="182"/>
      <c r="I411" s="58" t="s">
        <v>203</v>
      </c>
      <c r="J411" s="59"/>
      <c r="K411" s="60">
        <v>11.38</v>
      </c>
      <c r="L411" s="59">
        <v>1.4</v>
      </c>
      <c r="M411" s="59"/>
      <c r="N411" s="59">
        <v>15.932</v>
      </c>
      <c r="O411" s="59"/>
      <c r="P411" s="62">
        <v>15.932</v>
      </c>
      <c r="Q411" s="169"/>
    </row>
    <row r="412" spans="1:17" x14ac:dyDescent="0.2">
      <c r="A412" s="51"/>
      <c r="B412" s="53" t="s">
        <v>280</v>
      </c>
      <c r="C412" s="181"/>
      <c r="D412" s="55"/>
      <c r="E412" s="182"/>
      <c r="F412" s="181"/>
      <c r="G412" s="57"/>
      <c r="H412" s="182"/>
      <c r="I412" s="58" t="s">
        <v>203</v>
      </c>
      <c r="J412" s="59"/>
      <c r="K412" s="60"/>
      <c r="L412" s="190" t="s">
        <v>257</v>
      </c>
      <c r="M412" s="59"/>
      <c r="N412" s="59">
        <v>2.65</v>
      </c>
      <c r="O412" s="59"/>
      <c r="P412" s="62">
        <v>2.65</v>
      </c>
      <c r="Q412" s="169"/>
    </row>
    <row r="413" spans="1:17" x14ac:dyDescent="0.2">
      <c r="A413" s="51"/>
      <c r="B413" s="53" t="s">
        <v>281</v>
      </c>
      <c r="C413" s="181"/>
      <c r="D413" s="55"/>
      <c r="E413" s="182"/>
      <c r="F413" s="181"/>
      <c r="G413" s="57"/>
      <c r="H413" s="182"/>
      <c r="I413" s="58" t="s">
        <v>203</v>
      </c>
      <c r="J413" s="59"/>
      <c r="K413" s="60"/>
      <c r="L413" s="190" t="s">
        <v>257</v>
      </c>
      <c r="M413" s="59"/>
      <c r="N413" s="59">
        <v>2.87</v>
      </c>
      <c r="O413" s="59"/>
      <c r="P413" s="62">
        <v>2.87</v>
      </c>
      <c r="Q413" s="169"/>
    </row>
    <row r="414" spans="1:17" x14ac:dyDescent="0.2">
      <c r="A414" s="51"/>
      <c r="B414" s="53" t="s">
        <v>219</v>
      </c>
      <c r="C414" s="181"/>
      <c r="D414" s="55"/>
      <c r="E414" s="182"/>
      <c r="F414" s="181"/>
      <c r="G414" s="57"/>
      <c r="H414" s="182"/>
      <c r="I414" s="58" t="s">
        <v>203</v>
      </c>
      <c r="J414" s="59"/>
      <c r="K414" s="60">
        <v>47.07</v>
      </c>
      <c r="L414" s="59">
        <v>1.5</v>
      </c>
      <c r="M414" s="59"/>
      <c r="N414" s="59">
        <v>70.605000000000004</v>
      </c>
      <c r="O414" s="59"/>
      <c r="P414" s="62">
        <v>70.605000000000004</v>
      </c>
      <c r="Q414" s="169"/>
    </row>
    <row r="415" spans="1:17" x14ac:dyDescent="0.2">
      <c r="A415" s="51"/>
      <c r="B415" s="53" t="s">
        <v>282</v>
      </c>
      <c r="C415" s="181"/>
      <c r="D415" s="55"/>
      <c r="E415" s="182"/>
      <c r="F415" s="181"/>
      <c r="G415" s="57"/>
      <c r="H415" s="182"/>
      <c r="I415" s="58" t="s">
        <v>203</v>
      </c>
      <c r="J415" s="59"/>
      <c r="K415" s="60"/>
      <c r="L415" s="190" t="s">
        <v>257</v>
      </c>
      <c r="M415" s="59"/>
      <c r="N415" s="59">
        <v>32.29</v>
      </c>
      <c r="O415" s="59"/>
      <c r="P415" s="62">
        <v>32.29</v>
      </c>
      <c r="Q415" s="169"/>
    </row>
    <row r="416" spans="1:17" x14ac:dyDescent="0.2">
      <c r="A416" s="51"/>
      <c r="B416" s="53" t="s">
        <v>219</v>
      </c>
      <c r="C416" s="181"/>
      <c r="D416" s="55"/>
      <c r="E416" s="182"/>
      <c r="F416" s="181"/>
      <c r="G416" s="57"/>
      <c r="H416" s="182"/>
      <c r="I416" s="58" t="s">
        <v>203</v>
      </c>
      <c r="J416" s="59"/>
      <c r="K416" s="60">
        <v>13.94</v>
      </c>
      <c r="L416" s="59">
        <v>0.7</v>
      </c>
      <c r="M416" s="59"/>
      <c r="N416" s="59">
        <v>9.7579999999999991</v>
      </c>
      <c r="O416" s="59"/>
      <c r="P416" s="62">
        <v>9.7579999999999991</v>
      </c>
      <c r="Q416" s="169"/>
    </row>
    <row r="417" spans="1:17" x14ac:dyDescent="0.2">
      <c r="A417" s="51"/>
      <c r="B417" s="53" t="s">
        <v>219</v>
      </c>
      <c r="C417" s="181"/>
      <c r="D417" s="55"/>
      <c r="E417" s="182"/>
      <c r="F417" s="181"/>
      <c r="G417" s="57"/>
      <c r="H417" s="182"/>
      <c r="I417" s="58" t="s">
        <v>203</v>
      </c>
      <c r="J417" s="59"/>
      <c r="K417" s="60">
        <v>18.41</v>
      </c>
      <c r="L417" s="59">
        <v>0.85</v>
      </c>
      <c r="M417" s="59"/>
      <c r="N417" s="59">
        <v>15.6485</v>
      </c>
      <c r="O417" s="59"/>
      <c r="P417" s="62">
        <v>15.6485</v>
      </c>
      <c r="Q417" s="169"/>
    </row>
    <row r="418" spans="1:17" x14ac:dyDescent="0.2">
      <c r="A418" s="51"/>
      <c r="B418" s="53" t="s">
        <v>283</v>
      </c>
      <c r="C418" s="181"/>
      <c r="D418" s="55"/>
      <c r="E418" s="182"/>
      <c r="F418" s="181"/>
      <c r="G418" s="57"/>
      <c r="H418" s="182"/>
      <c r="I418" s="58" t="s">
        <v>203</v>
      </c>
      <c r="J418" s="59"/>
      <c r="K418" s="60"/>
      <c r="L418" s="190" t="s">
        <v>257</v>
      </c>
      <c r="M418" s="59"/>
      <c r="N418" s="59">
        <v>1.67</v>
      </c>
      <c r="O418" s="59"/>
      <c r="P418" s="62">
        <v>1.67</v>
      </c>
      <c r="Q418" s="169"/>
    </row>
    <row r="419" spans="1:17" x14ac:dyDescent="0.2">
      <c r="A419" s="51"/>
      <c r="B419" s="53" t="s">
        <v>284</v>
      </c>
      <c r="C419" s="181"/>
      <c r="D419" s="55"/>
      <c r="E419" s="182"/>
      <c r="F419" s="181"/>
      <c r="G419" s="57"/>
      <c r="H419" s="182"/>
      <c r="I419" s="58" t="s">
        <v>203</v>
      </c>
      <c r="J419" s="59"/>
      <c r="K419" s="60"/>
      <c r="L419" s="190" t="s">
        <v>257</v>
      </c>
      <c r="M419" s="59"/>
      <c r="N419" s="59">
        <v>2.88</v>
      </c>
      <c r="O419" s="59"/>
      <c r="P419" s="62">
        <v>2.88</v>
      </c>
      <c r="Q419" s="169"/>
    </row>
    <row r="420" spans="1:17" x14ac:dyDescent="0.2">
      <c r="A420" s="51"/>
      <c r="B420" s="53" t="s">
        <v>219</v>
      </c>
      <c r="C420" s="181"/>
      <c r="D420" s="55"/>
      <c r="E420" s="182"/>
      <c r="F420" s="181"/>
      <c r="G420" s="57"/>
      <c r="H420" s="182"/>
      <c r="I420" s="58" t="s">
        <v>203</v>
      </c>
      <c r="J420" s="59"/>
      <c r="K420" s="60">
        <v>40.67</v>
      </c>
      <c r="L420" s="59">
        <v>1.5</v>
      </c>
      <c r="M420" s="59"/>
      <c r="N420" s="59">
        <v>61.005000000000003</v>
      </c>
      <c r="O420" s="59"/>
      <c r="P420" s="62">
        <v>61.005000000000003</v>
      </c>
      <c r="Q420" s="169"/>
    </row>
    <row r="421" spans="1:17" x14ac:dyDescent="0.2">
      <c r="A421" s="51"/>
      <c r="B421" s="53" t="s">
        <v>206</v>
      </c>
      <c r="C421" s="191" t="s">
        <v>285</v>
      </c>
      <c r="D421" s="55"/>
      <c r="E421" s="182"/>
      <c r="F421" s="181"/>
      <c r="G421" s="57"/>
      <c r="H421" s="182"/>
      <c r="I421" s="58" t="s">
        <v>202</v>
      </c>
      <c r="J421" s="59"/>
      <c r="K421" s="60">
        <v>26.86</v>
      </c>
      <c r="L421" s="59">
        <v>1</v>
      </c>
      <c r="M421" s="59"/>
      <c r="N421" s="59">
        <v>26.86</v>
      </c>
      <c r="O421" s="59"/>
      <c r="P421" s="62">
        <v>26.86</v>
      </c>
      <c r="Q421" s="169"/>
    </row>
    <row r="422" spans="1:17" x14ac:dyDescent="0.2">
      <c r="A422" s="51"/>
      <c r="B422" s="53" t="s">
        <v>206</v>
      </c>
      <c r="C422" s="191"/>
      <c r="D422" s="55"/>
      <c r="E422" s="182"/>
      <c r="F422" s="181"/>
      <c r="G422" s="57"/>
      <c r="H422" s="182"/>
      <c r="I422" s="58" t="s">
        <v>202</v>
      </c>
      <c r="J422" s="59"/>
      <c r="K422" s="60">
        <v>28.13</v>
      </c>
      <c r="L422" s="59">
        <v>1.1100000000000001</v>
      </c>
      <c r="M422" s="59"/>
      <c r="N422" s="59">
        <v>31.224300000000003</v>
      </c>
      <c r="O422" s="59"/>
      <c r="P422" s="62">
        <v>31.224300000000003</v>
      </c>
      <c r="Q422" s="169"/>
    </row>
    <row r="423" spans="1:17" x14ac:dyDescent="0.2">
      <c r="A423" s="51"/>
      <c r="B423" s="53" t="s">
        <v>206</v>
      </c>
      <c r="C423" s="181"/>
      <c r="D423" s="55"/>
      <c r="E423" s="182"/>
      <c r="F423" s="181"/>
      <c r="G423" s="57"/>
      <c r="H423" s="182"/>
      <c r="I423" s="58" t="s">
        <v>203</v>
      </c>
      <c r="J423" s="59"/>
      <c r="K423" s="60">
        <v>19.600000000000001</v>
      </c>
      <c r="L423" s="59">
        <v>1.5</v>
      </c>
      <c r="M423" s="59"/>
      <c r="N423" s="59">
        <v>29.400000000000002</v>
      </c>
      <c r="O423" s="59"/>
      <c r="P423" s="62">
        <v>29.400000000000002</v>
      </c>
      <c r="Q423" s="169"/>
    </row>
    <row r="424" spans="1:17" x14ac:dyDescent="0.2">
      <c r="A424" s="51"/>
      <c r="B424" s="53" t="s">
        <v>286</v>
      </c>
      <c r="C424" s="181"/>
      <c r="D424" s="55"/>
      <c r="E424" s="182"/>
      <c r="F424" s="181"/>
      <c r="G424" s="57"/>
      <c r="H424" s="182"/>
      <c r="I424" s="58" t="s">
        <v>203</v>
      </c>
      <c r="J424" s="59"/>
      <c r="K424" s="60"/>
      <c r="L424" s="190" t="s">
        <v>257</v>
      </c>
      <c r="M424" s="59"/>
      <c r="N424" s="59">
        <v>18.329999999999998</v>
      </c>
      <c r="O424" s="59"/>
      <c r="P424" s="62">
        <v>18.329999999999998</v>
      </c>
      <c r="Q424" s="169"/>
    </row>
    <row r="425" spans="1:17" x14ac:dyDescent="0.2">
      <c r="A425" s="51"/>
      <c r="B425" s="53" t="s">
        <v>206</v>
      </c>
      <c r="C425" s="181"/>
      <c r="D425" s="55"/>
      <c r="E425" s="182"/>
      <c r="F425" s="181"/>
      <c r="G425" s="57"/>
      <c r="H425" s="182"/>
      <c r="I425" s="58" t="s">
        <v>203</v>
      </c>
      <c r="J425" s="59"/>
      <c r="K425" s="60">
        <v>36.56</v>
      </c>
      <c r="L425" s="59">
        <v>1.5</v>
      </c>
      <c r="M425" s="59"/>
      <c r="N425" s="59">
        <v>54.84</v>
      </c>
      <c r="O425" s="59"/>
      <c r="P425" s="62">
        <v>54.84</v>
      </c>
      <c r="Q425" s="169"/>
    </row>
    <row r="426" spans="1:17" x14ac:dyDescent="0.2">
      <c r="A426" s="51"/>
      <c r="B426" s="53" t="s">
        <v>287</v>
      </c>
      <c r="C426" s="181"/>
      <c r="D426" s="55"/>
      <c r="E426" s="182"/>
      <c r="F426" s="181"/>
      <c r="G426" s="57"/>
      <c r="H426" s="182"/>
      <c r="I426" s="58" t="s">
        <v>203</v>
      </c>
      <c r="J426" s="59"/>
      <c r="K426" s="60"/>
      <c r="L426" s="190" t="s">
        <v>257</v>
      </c>
      <c r="M426" s="59"/>
      <c r="N426" s="59">
        <v>2.81</v>
      </c>
      <c r="O426" s="59"/>
      <c r="P426" s="62">
        <v>2.81</v>
      </c>
      <c r="Q426" s="169"/>
    </row>
    <row r="427" spans="1:17" x14ac:dyDescent="0.2">
      <c r="A427" s="51"/>
      <c r="B427" s="64" t="s">
        <v>127</v>
      </c>
      <c r="C427" s="65"/>
      <c r="D427" s="66"/>
      <c r="E427" s="67"/>
      <c r="F427" s="65"/>
      <c r="G427" s="68"/>
      <c r="H427" s="67"/>
      <c r="I427" s="69"/>
      <c r="J427" s="69"/>
      <c r="K427" s="70"/>
      <c r="L427" s="70"/>
      <c r="M427" s="70"/>
      <c r="N427" s="70"/>
      <c r="O427" s="70"/>
      <c r="P427" s="71">
        <f>SUM(P354:P426)</f>
        <v>1942.9713000000004</v>
      </c>
      <c r="Q427" s="72" t="s">
        <v>216</v>
      </c>
    </row>
    <row r="428" spans="1:17" x14ac:dyDescent="0.2">
      <c r="A428" s="51"/>
      <c r="B428" s="121"/>
      <c r="C428" s="122"/>
      <c r="D428" s="123"/>
      <c r="E428" s="124"/>
      <c r="F428" s="122"/>
      <c r="G428" s="125"/>
      <c r="H428" s="124"/>
      <c r="I428" s="58"/>
      <c r="J428" s="58"/>
      <c r="K428" s="130"/>
      <c r="L428" s="130"/>
      <c r="M428" s="130"/>
      <c r="N428" s="130"/>
      <c r="O428" s="130"/>
      <c r="P428" s="128"/>
      <c r="Q428" s="129"/>
    </row>
    <row r="429" spans="1:17" x14ac:dyDescent="0.2">
      <c r="A429" s="145" t="s">
        <v>221</v>
      </c>
      <c r="B429" s="146" t="s">
        <v>113</v>
      </c>
      <c r="C429" s="147"/>
      <c r="D429" s="148"/>
      <c r="E429" s="149"/>
      <c r="F429" s="147"/>
      <c r="G429" s="150"/>
      <c r="H429" s="149"/>
      <c r="I429" s="151"/>
      <c r="J429" s="152"/>
      <c r="K429" s="153"/>
      <c r="L429" s="152"/>
      <c r="M429" s="154"/>
      <c r="N429" s="152"/>
      <c r="O429" s="154"/>
      <c r="P429" s="155"/>
      <c r="Q429" s="156"/>
    </row>
    <row r="430" spans="1:17" x14ac:dyDescent="0.2">
      <c r="A430" s="51" t="s">
        <v>90</v>
      </c>
      <c r="B430" s="255" t="s">
        <v>91</v>
      </c>
      <c r="C430" s="256"/>
      <c r="D430" s="256"/>
      <c r="E430" s="256"/>
      <c r="F430" s="256"/>
      <c r="G430" s="256"/>
      <c r="H430" s="256"/>
      <c r="I430" s="256"/>
      <c r="J430" s="256"/>
      <c r="K430" s="256"/>
      <c r="L430" s="256"/>
      <c r="M430" s="256"/>
      <c r="N430" s="256"/>
      <c r="O430" s="256"/>
      <c r="P430" s="257"/>
      <c r="Q430" s="52">
        <v>15</v>
      </c>
    </row>
    <row r="431" spans="1:17" x14ac:dyDescent="0.2">
      <c r="A431" s="51"/>
      <c r="B431" s="53" t="s">
        <v>222</v>
      </c>
      <c r="C431" s="54">
        <v>0</v>
      </c>
      <c r="D431" s="55" t="s">
        <v>187</v>
      </c>
      <c r="E431" s="56">
        <v>16</v>
      </c>
      <c r="F431" s="54"/>
      <c r="G431" s="57"/>
      <c r="H431" s="56"/>
      <c r="I431" s="58" t="s">
        <v>203</v>
      </c>
      <c r="J431" s="59">
        <v>1</v>
      </c>
      <c r="K431" s="60"/>
      <c r="L431" s="59"/>
      <c r="M431" s="59"/>
      <c r="N431" s="59">
        <v>0.3</v>
      </c>
      <c r="O431" s="59"/>
      <c r="P431" s="62">
        <f>N431</f>
        <v>0.3</v>
      </c>
      <c r="Q431" s="169"/>
    </row>
    <row r="432" spans="1:17" x14ac:dyDescent="0.2">
      <c r="A432" s="51"/>
      <c r="B432" s="53" t="s">
        <v>222</v>
      </c>
      <c r="C432" s="54">
        <v>2</v>
      </c>
      <c r="D432" s="55" t="s">
        <v>187</v>
      </c>
      <c r="E432" s="56">
        <v>4.0999999999999996</v>
      </c>
      <c r="F432" s="54"/>
      <c r="G432" s="57"/>
      <c r="H432" s="56"/>
      <c r="I432" s="58" t="s">
        <v>202</v>
      </c>
      <c r="J432" s="59">
        <v>1</v>
      </c>
      <c r="K432" s="60"/>
      <c r="L432" s="59"/>
      <c r="M432" s="59"/>
      <c r="N432" s="59">
        <v>0.3</v>
      </c>
      <c r="O432" s="59"/>
      <c r="P432" s="62">
        <f t="shared" ref="P432:P453" si="17">N432</f>
        <v>0.3</v>
      </c>
      <c r="Q432" s="169"/>
    </row>
    <row r="433" spans="1:17" x14ac:dyDescent="0.2">
      <c r="A433" s="51"/>
      <c r="B433" s="53" t="s">
        <v>222</v>
      </c>
      <c r="C433" s="54">
        <v>4</v>
      </c>
      <c r="D433" s="55" t="s">
        <v>187</v>
      </c>
      <c r="E433" s="56">
        <v>6.8</v>
      </c>
      <c r="F433" s="54"/>
      <c r="G433" s="57"/>
      <c r="H433" s="56"/>
      <c r="I433" s="58" t="s">
        <v>203</v>
      </c>
      <c r="J433" s="59">
        <v>1</v>
      </c>
      <c r="K433" s="60"/>
      <c r="L433" s="59"/>
      <c r="M433" s="59"/>
      <c r="N433" s="59">
        <v>0.3</v>
      </c>
      <c r="O433" s="59"/>
      <c r="P433" s="62">
        <f t="shared" si="17"/>
        <v>0.3</v>
      </c>
      <c r="Q433" s="169"/>
    </row>
    <row r="434" spans="1:17" x14ac:dyDescent="0.2">
      <c r="A434" s="51"/>
      <c r="B434" s="53" t="s">
        <v>222</v>
      </c>
      <c r="C434" s="54">
        <v>5</v>
      </c>
      <c r="D434" s="55" t="s">
        <v>187</v>
      </c>
      <c r="E434" s="56">
        <v>5.5</v>
      </c>
      <c r="F434" s="54"/>
      <c r="G434" s="57"/>
      <c r="H434" s="56"/>
      <c r="I434" s="58" t="s">
        <v>203</v>
      </c>
      <c r="J434" s="59">
        <v>1</v>
      </c>
      <c r="K434" s="60"/>
      <c r="L434" s="59"/>
      <c r="M434" s="59"/>
      <c r="N434" s="59">
        <v>0.3</v>
      </c>
      <c r="O434" s="59"/>
      <c r="P434" s="62">
        <f t="shared" si="17"/>
        <v>0.3</v>
      </c>
      <c r="Q434" s="169"/>
    </row>
    <row r="435" spans="1:17" x14ac:dyDescent="0.2">
      <c r="A435" s="51"/>
      <c r="B435" s="53" t="s">
        <v>222</v>
      </c>
      <c r="C435" s="54">
        <v>7</v>
      </c>
      <c r="D435" s="55" t="s">
        <v>187</v>
      </c>
      <c r="E435" s="56">
        <v>0</v>
      </c>
      <c r="F435" s="54"/>
      <c r="G435" s="57"/>
      <c r="H435" s="56"/>
      <c r="I435" s="58" t="s">
        <v>203</v>
      </c>
      <c r="J435" s="59">
        <v>1</v>
      </c>
      <c r="K435" s="60"/>
      <c r="L435" s="59"/>
      <c r="M435" s="59"/>
      <c r="N435" s="59">
        <v>0.3</v>
      </c>
      <c r="O435" s="59"/>
      <c r="P435" s="62">
        <f t="shared" si="17"/>
        <v>0.3</v>
      </c>
      <c r="Q435" s="169"/>
    </row>
    <row r="436" spans="1:17" x14ac:dyDescent="0.2">
      <c r="A436" s="51"/>
      <c r="B436" s="53" t="s">
        <v>222</v>
      </c>
      <c r="C436" s="54">
        <v>9</v>
      </c>
      <c r="D436" s="55" t="s">
        <v>187</v>
      </c>
      <c r="E436" s="56">
        <v>5</v>
      </c>
      <c r="F436" s="54"/>
      <c r="G436" s="57"/>
      <c r="H436" s="56"/>
      <c r="I436" s="58" t="s">
        <v>203</v>
      </c>
      <c r="J436" s="59">
        <v>1</v>
      </c>
      <c r="K436" s="60"/>
      <c r="L436" s="59"/>
      <c r="M436" s="59"/>
      <c r="N436" s="59">
        <v>0.3</v>
      </c>
      <c r="O436" s="59"/>
      <c r="P436" s="62">
        <f t="shared" si="17"/>
        <v>0.3</v>
      </c>
      <c r="Q436" s="169"/>
    </row>
    <row r="437" spans="1:17" x14ac:dyDescent="0.2">
      <c r="A437" s="51"/>
      <c r="B437" s="53" t="s">
        <v>222</v>
      </c>
      <c r="C437" s="54">
        <v>11</v>
      </c>
      <c r="D437" s="55" t="s">
        <v>187</v>
      </c>
      <c r="E437" s="56">
        <v>0</v>
      </c>
      <c r="F437" s="54"/>
      <c r="G437" s="57"/>
      <c r="H437" s="56"/>
      <c r="I437" s="58" t="s">
        <v>202</v>
      </c>
      <c r="J437" s="59">
        <v>1</v>
      </c>
      <c r="K437" s="60"/>
      <c r="L437" s="59"/>
      <c r="M437" s="59"/>
      <c r="N437" s="59">
        <v>0.3</v>
      </c>
      <c r="O437" s="59"/>
      <c r="P437" s="62">
        <f t="shared" si="17"/>
        <v>0.3</v>
      </c>
      <c r="Q437" s="169"/>
    </row>
    <row r="438" spans="1:17" x14ac:dyDescent="0.2">
      <c r="A438" s="51"/>
      <c r="B438" s="53" t="s">
        <v>222</v>
      </c>
      <c r="C438" s="54">
        <v>13</v>
      </c>
      <c r="D438" s="55" t="s">
        <v>187</v>
      </c>
      <c r="E438" s="56">
        <v>0</v>
      </c>
      <c r="F438" s="54"/>
      <c r="G438" s="57"/>
      <c r="H438" s="56"/>
      <c r="I438" s="58" t="s">
        <v>202</v>
      </c>
      <c r="J438" s="59">
        <v>1</v>
      </c>
      <c r="K438" s="60"/>
      <c r="L438" s="59"/>
      <c r="M438" s="59"/>
      <c r="N438" s="59">
        <v>0.3</v>
      </c>
      <c r="O438" s="59"/>
      <c r="P438" s="62">
        <f t="shared" si="17"/>
        <v>0.3</v>
      </c>
      <c r="Q438" s="169"/>
    </row>
    <row r="439" spans="1:17" x14ac:dyDescent="0.2">
      <c r="A439" s="51"/>
      <c r="B439" s="53" t="s">
        <v>222</v>
      </c>
      <c r="C439" s="54">
        <v>14</v>
      </c>
      <c r="D439" s="55" t="s">
        <v>187</v>
      </c>
      <c r="E439" s="56">
        <v>5</v>
      </c>
      <c r="F439" s="54"/>
      <c r="G439" s="57"/>
      <c r="H439" s="56"/>
      <c r="I439" s="58" t="s">
        <v>203</v>
      </c>
      <c r="J439" s="59">
        <v>1</v>
      </c>
      <c r="K439" s="60"/>
      <c r="L439" s="59"/>
      <c r="M439" s="59"/>
      <c r="N439" s="59">
        <v>0.3</v>
      </c>
      <c r="O439" s="59"/>
      <c r="P439" s="62">
        <f t="shared" si="17"/>
        <v>0.3</v>
      </c>
      <c r="Q439" s="169"/>
    </row>
    <row r="440" spans="1:17" x14ac:dyDescent="0.2">
      <c r="A440" s="51"/>
      <c r="B440" s="53" t="s">
        <v>222</v>
      </c>
      <c r="C440" s="54">
        <v>15</v>
      </c>
      <c r="D440" s="55" t="s">
        <v>187</v>
      </c>
      <c r="E440" s="56">
        <v>1.7</v>
      </c>
      <c r="F440" s="54"/>
      <c r="G440" s="57"/>
      <c r="H440" s="56"/>
      <c r="I440" s="58" t="s">
        <v>203</v>
      </c>
      <c r="J440" s="59">
        <v>1</v>
      </c>
      <c r="K440" s="60"/>
      <c r="L440" s="59"/>
      <c r="M440" s="59"/>
      <c r="N440" s="59">
        <v>0.3</v>
      </c>
      <c r="O440" s="59"/>
      <c r="P440" s="62">
        <f t="shared" si="17"/>
        <v>0.3</v>
      </c>
      <c r="Q440" s="169"/>
    </row>
    <row r="441" spans="1:17" x14ac:dyDescent="0.2">
      <c r="A441" s="51"/>
      <c r="B441" s="53" t="s">
        <v>222</v>
      </c>
      <c r="C441" s="54">
        <v>17</v>
      </c>
      <c r="D441" s="55" t="s">
        <v>187</v>
      </c>
      <c r="E441" s="56">
        <v>17.7</v>
      </c>
      <c r="F441" s="54"/>
      <c r="G441" s="57"/>
      <c r="H441" s="56"/>
      <c r="I441" s="58" t="s">
        <v>203</v>
      </c>
      <c r="J441" s="59">
        <v>1</v>
      </c>
      <c r="K441" s="60"/>
      <c r="L441" s="59"/>
      <c r="M441" s="59"/>
      <c r="N441" s="59">
        <v>0.3</v>
      </c>
      <c r="O441" s="59"/>
      <c r="P441" s="62">
        <f t="shared" si="17"/>
        <v>0.3</v>
      </c>
      <c r="Q441" s="169"/>
    </row>
    <row r="442" spans="1:17" x14ac:dyDescent="0.2">
      <c r="A442" s="51"/>
      <c r="B442" s="53" t="s">
        <v>222</v>
      </c>
      <c r="C442" s="54">
        <v>17</v>
      </c>
      <c r="D442" s="55" t="s">
        <v>187</v>
      </c>
      <c r="E442" s="56">
        <v>15.5</v>
      </c>
      <c r="F442" s="54"/>
      <c r="G442" s="57"/>
      <c r="H442" s="56"/>
      <c r="I442" s="58" t="s">
        <v>202</v>
      </c>
      <c r="J442" s="59">
        <v>1</v>
      </c>
      <c r="K442" s="60"/>
      <c r="L442" s="59"/>
      <c r="M442" s="59"/>
      <c r="N442" s="59">
        <v>0.3</v>
      </c>
      <c r="O442" s="59"/>
      <c r="P442" s="62">
        <f t="shared" si="17"/>
        <v>0.3</v>
      </c>
      <c r="Q442" s="169"/>
    </row>
    <row r="443" spans="1:17" x14ac:dyDescent="0.2">
      <c r="A443" s="51"/>
      <c r="B443" s="53" t="s">
        <v>222</v>
      </c>
      <c r="C443" s="54">
        <v>19</v>
      </c>
      <c r="D443" s="55" t="s">
        <v>187</v>
      </c>
      <c r="E443" s="56">
        <v>0</v>
      </c>
      <c r="F443" s="54"/>
      <c r="G443" s="57"/>
      <c r="H443" s="56"/>
      <c r="I443" s="58" t="s">
        <v>202</v>
      </c>
      <c r="J443" s="59">
        <v>1</v>
      </c>
      <c r="K443" s="60"/>
      <c r="L443" s="59"/>
      <c r="M443" s="59"/>
      <c r="N443" s="59">
        <v>0.3</v>
      </c>
      <c r="O443" s="59"/>
      <c r="P443" s="62">
        <f t="shared" si="17"/>
        <v>0.3</v>
      </c>
      <c r="Q443" s="169"/>
    </row>
    <row r="444" spans="1:17" x14ac:dyDescent="0.2">
      <c r="A444" s="51"/>
      <c r="B444" s="53" t="s">
        <v>222</v>
      </c>
      <c r="C444" s="54">
        <v>20</v>
      </c>
      <c r="D444" s="55" t="s">
        <v>187</v>
      </c>
      <c r="E444" s="56">
        <v>19</v>
      </c>
      <c r="F444" s="54"/>
      <c r="G444" s="57"/>
      <c r="H444" s="56"/>
      <c r="I444" s="58" t="s">
        <v>202</v>
      </c>
      <c r="J444" s="59">
        <v>1</v>
      </c>
      <c r="K444" s="60"/>
      <c r="L444" s="59"/>
      <c r="M444" s="59"/>
      <c r="N444" s="59">
        <v>0.3</v>
      </c>
      <c r="O444" s="59"/>
      <c r="P444" s="62">
        <f t="shared" si="17"/>
        <v>0.3</v>
      </c>
      <c r="Q444" s="169"/>
    </row>
    <row r="445" spans="1:17" x14ac:dyDescent="0.2">
      <c r="A445" s="51"/>
      <c r="B445" s="53" t="s">
        <v>222</v>
      </c>
      <c r="C445" s="54">
        <v>21</v>
      </c>
      <c r="D445" s="55" t="s">
        <v>187</v>
      </c>
      <c r="E445" s="56">
        <v>3</v>
      </c>
      <c r="F445" s="54"/>
      <c r="G445" s="57"/>
      <c r="H445" s="56"/>
      <c r="I445" s="58" t="s">
        <v>203</v>
      </c>
      <c r="J445" s="59">
        <v>1</v>
      </c>
      <c r="K445" s="60"/>
      <c r="L445" s="59"/>
      <c r="M445" s="59"/>
      <c r="N445" s="59">
        <v>0.3</v>
      </c>
      <c r="O445" s="59"/>
      <c r="P445" s="62">
        <f t="shared" si="17"/>
        <v>0.3</v>
      </c>
      <c r="Q445" s="169"/>
    </row>
    <row r="446" spans="1:17" x14ac:dyDescent="0.2">
      <c r="A446" s="51"/>
      <c r="B446" s="53" t="s">
        <v>222</v>
      </c>
      <c r="C446" s="54">
        <v>22</v>
      </c>
      <c r="D446" s="55" t="s">
        <v>187</v>
      </c>
      <c r="E446" s="56">
        <v>12.2</v>
      </c>
      <c r="F446" s="54"/>
      <c r="G446" s="57"/>
      <c r="H446" s="56"/>
      <c r="I446" s="58" t="s">
        <v>203</v>
      </c>
      <c r="J446" s="59">
        <v>1</v>
      </c>
      <c r="K446" s="60"/>
      <c r="L446" s="59"/>
      <c r="M446" s="59"/>
      <c r="N446" s="59">
        <v>0.3</v>
      </c>
      <c r="O446" s="59"/>
      <c r="P446" s="62">
        <f t="shared" si="17"/>
        <v>0.3</v>
      </c>
      <c r="Q446" s="169"/>
    </row>
    <row r="447" spans="1:17" x14ac:dyDescent="0.2">
      <c r="A447" s="51"/>
      <c r="B447" s="53" t="s">
        <v>222</v>
      </c>
      <c r="C447" s="54">
        <v>24</v>
      </c>
      <c r="D447" s="55" t="s">
        <v>187</v>
      </c>
      <c r="E447" s="56">
        <v>19</v>
      </c>
      <c r="F447" s="54"/>
      <c r="G447" s="57"/>
      <c r="H447" s="56"/>
      <c r="I447" s="58" t="s">
        <v>202</v>
      </c>
      <c r="J447" s="59">
        <v>1</v>
      </c>
      <c r="K447" s="60"/>
      <c r="L447" s="59"/>
      <c r="M447" s="59"/>
      <c r="N447" s="59">
        <v>0.3</v>
      </c>
      <c r="O447" s="59"/>
      <c r="P447" s="62">
        <f t="shared" si="17"/>
        <v>0.3</v>
      </c>
      <c r="Q447" s="169"/>
    </row>
    <row r="448" spans="1:17" x14ac:dyDescent="0.2">
      <c r="A448" s="51"/>
      <c r="B448" s="53" t="s">
        <v>222</v>
      </c>
      <c r="C448" s="54">
        <v>25</v>
      </c>
      <c r="D448" s="55" t="s">
        <v>187</v>
      </c>
      <c r="E448" s="56">
        <v>1.8</v>
      </c>
      <c r="F448" s="54"/>
      <c r="G448" s="57"/>
      <c r="H448" s="56"/>
      <c r="I448" s="58" t="s">
        <v>203</v>
      </c>
      <c r="J448" s="59">
        <v>1</v>
      </c>
      <c r="K448" s="60"/>
      <c r="L448" s="59"/>
      <c r="M448" s="59"/>
      <c r="N448" s="59">
        <v>0.3</v>
      </c>
      <c r="O448" s="59"/>
      <c r="P448" s="62">
        <f t="shared" si="17"/>
        <v>0.3</v>
      </c>
      <c r="Q448" s="169"/>
    </row>
    <row r="449" spans="1:17" x14ac:dyDescent="0.2">
      <c r="A449" s="51"/>
      <c r="B449" s="53" t="s">
        <v>222</v>
      </c>
      <c r="C449" s="54">
        <v>31</v>
      </c>
      <c r="D449" s="55" t="s">
        <v>187</v>
      </c>
      <c r="E449" s="56">
        <v>2</v>
      </c>
      <c r="F449" s="54"/>
      <c r="G449" s="57"/>
      <c r="H449" s="56"/>
      <c r="I449" s="58" t="s">
        <v>202</v>
      </c>
      <c r="J449" s="59">
        <v>1</v>
      </c>
      <c r="K449" s="60"/>
      <c r="L449" s="59"/>
      <c r="M449" s="59"/>
      <c r="N449" s="59">
        <v>0.3</v>
      </c>
      <c r="O449" s="59"/>
      <c r="P449" s="62">
        <f t="shared" si="17"/>
        <v>0.3</v>
      </c>
      <c r="Q449" s="169"/>
    </row>
    <row r="450" spans="1:17" x14ac:dyDescent="0.2">
      <c r="A450" s="51"/>
      <c r="B450" s="53" t="s">
        <v>222</v>
      </c>
      <c r="C450" s="54">
        <v>31</v>
      </c>
      <c r="D450" s="55" t="s">
        <v>187</v>
      </c>
      <c r="E450" s="56">
        <v>6</v>
      </c>
      <c r="F450" s="54"/>
      <c r="G450" s="57"/>
      <c r="H450" s="56"/>
      <c r="I450" s="58" t="s">
        <v>203</v>
      </c>
      <c r="J450" s="59">
        <v>1</v>
      </c>
      <c r="K450" s="60"/>
      <c r="L450" s="59"/>
      <c r="M450" s="59"/>
      <c r="N450" s="59">
        <v>0.3</v>
      </c>
      <c r="O450" s="59"/>
      <c r="P450" s="62">
        <f t="shared" si="17"/>
        <v>0.3</v>
      </c>
      <c r="Q450" s="169"/>
    </row>
    <row r="451" spans="1:17" x14ac:dyDescent="0.2">
      <c r="A451" s="51"/>
      <c r="B451" s="53" t="s">
        <v>206</v>
      </c>
      <c r="C451" s="54">
        <v>600</v>
      </c>
      <c r="D451" s="55" t="s">
        <v>187</v>
      </c>
      <c r="E451" s="56">
        <v>13.3</v>
      </c>
      <c r="F451" s="54"/>
      <c r="G451" s="57"/>
      <c r="H451" s="56"/>
      <c r="I451" s="58" t="s">
        <v>203</v>
      </c>
      <c r="J451" s="59">
        <v>1</v>
      </c>
      <c r="K451" s="60"/>
      <c r="L451" s="59"/>
      <c r="M451" s="59"/>
      <c r="N451" s="59">
        <v>0.3</v>
      </c>
      <c r="O451" s="59"/>
      <c r="P451" s="62">
        <f t="shared" si="17"/>
        <v>0.3</v>
      </c>
      <c r="Q451" s="169"/>
    </row>
    <row r="452" spans="1:17" x14ac:dyDescent="0.2">
      <c r="A452" s="51"/>
      <c r="B452" s="53" t="s">
        <v>206</v>
      </c>
      <c r="C452" s="54">
        <v>601</v>
      </c>
      <c r="D452" s="55" t="s">
        <v>187</v>
      </c>
      <c r="E452" s="56">
        <v>16</v>
      </c>
      <c r="F452" s="54"/>
      <c r="G452" s="57"/>
      <c r="H452" s="56"/>
      <c r="I452" s="58" t="s">
        <v>202</v>
      </c>
      <c r="J452" s="59">
        <v>1</v>
      </c>
      <c r="K452" s="60"/>
      <c r="L452" s="59"/>
      <c r="M452" s="59"/>
      <c r="N452" s="59">
        <v>0.3</v>
      </c>
      <c r="O452" s="59"/>
      <c r="P452" s="62">
        <f t="shared" si="17"/>
        <v>0.3</v>
      </c>
      <c r="Q452" s="169"/>
    </row>
    <row r="453" spans="1:17" x14ac:dyDescent="0.2">
      <c r="A453" s="51"/>
      <c r="B453" s="53" t="s">
        <v>206</v>
      </c>
      <c r="C453" s="54">
        <v>602</v>
      </c>
      <c r="D453" s="55" t="s">
        <v>187</v>
      </c>
      <c r="E453" s="56">
        <v>11</v>
      </c>
      <c r="F453" s="54"/>
      <c r="G453" s="57"/>
      <c r="H453" s="56"/>
      <c r="I453" s="58" t="s">
        <v>203</v>
      </c>
      <c r="J453" s="59">
        <v>1</v>
      </c>
      <c r="K453" s="60"/>
      <c r="L453" s="59"/>
      <c r="M453" s="59"/>
      <c r="N453" s="59">
        <v>0.3</v>
      </c>
      <c r="O453" s="59"/>
      <c r="P453" s="62">
        <f t="shared" si="17"/>
        <v>0.3</v>
      </c>
      <c r="Q453" s="169"/>
    </row>
    <row r="454" spans="1:17" x14ac:dyDescent="0.2">
      <c r="A454" s="170"/>
      <c r="B454" s="64" t="s">
        <v>127</v>
      </c>
      <c r="C454" s="65"/>
      <c r="D454" s="66"/>
      <c r="E454" s="67"/>
      <c r="F454" s="65"/>
      <c r="G454" s="68"/>
      <c r="H454" s="67"/>
      <c r="I454" s="69"/>
      <c r="J454" s="69"/>
      <c r="K454" s="70"/>
      <c r="L454" s="70"/>
      <c r="M454" s="70"/>
      <c r="N454" s="70"/>
      <c r="O454" s="70"/>
      <c r="P454" s="71">
        <f>SUM(P431:P453)</f>
        <v>6.8999999999999977</v>
      </c>
      <c r="Q454" s="72" t="s">
        <v>12</v>
      </c>
    </row>
    <row r="455" spans="1:17" x14ac:dyDescent="0.2">
      <c r="Q455" s="176"/>
    </row>
    <row r="456" spans="1:17" x14ac:dyDescent="0.2">
      <c r="A456" s="51" t="s">
        <v>92</v>
      </c>
      <c r="B456" s="255" t="s">
        <v>93</v>
      </c>
      <c r="C456" s="256"/>
      <c r="D456" s="256"/>
      <c r="E456" s="256"/>
      <c r="F456" s="256"/>
      <c r="G456" s="256"/>
      <c r="H456" s="256"/>
      <c r="I456" s="256"/>
      <c r="J456" s="256"/>
      <c r="K456" s="256"/>
      <c r="L456" s="256"/>
      <c r="M456" s="256"/>
      <c r="N456" s="256"/>
      <c r="O456" s="256"/>
      <c r="P456" s="257"/>
      <c r="Q456" s="52">
        <v>242.4</v>
      </c>
    </row>
    <row r="457" spans="1:17" x14ac:dyDescent="0.2">
      <c r="A457" s="51"/>
      <c r="B457" s="53" t="s">
        <v>290</v>
      </c>
      <c r="C457" s="284" t="s">
        <v>223</v>
      </c>
      <c r="D457" s="284"/>
      <c r="E457" s="284"/>
      <c r="F457" s="284"/>
      <c r="G457" s="284"/>
      <c r="H457" s="284"/>
      <c r="I457" s="58"/>
      <c r="J457" s="59">
        <v>66</v>
      </c>
      <c r="K457" s="60">
        <v>3</v>
      </c>
      <c r="L457" s="59">
        <v>0.45</v>
      </c>
      <c r="M457" s="59"/>
      <c r="N457" s="59">
        <f>ROUND(K457*L457,2)</f>
        <v>1.35</v>
      </c>
      <c r="O457" s="59"/>
      <c r="P457" s="62">
        <f>ROUND(J457*N457,2)</f>
        <v>89.1</v>
      </c>
      <c r="Q457" s="63"/>
    </row>
    <row r="458" spans="1:17" x14ac:dyDescent="0.2">
      <c r="A458" s="51"/>
      <c r="B458" s="53" t="s">
        <v>186</v>
      </c>
      <c r="C458" s="284" t="s">
        <v>224</v>
      </c>
      <c r="D458" s="284"/>
      <c r="E458" s="284"/>
      <c r="F458" s="284"/>
      <c r="G458" s="284"/>
      <c r="H458" s="284"/>
      <c r="I458" s="58"/>
      <c r="J458" s="59">
        <f>ROUND(1*10,2)</f>
        <v>10</v>
      </c>
      <c r="K458" s="60">
        <v>3</v>
      </c>
      <c r="L458" s="59">
        <v>0.45</v>
      </c>
      <c r="M458" s="59"/>
      <c r="N458" s="59">
        <f>ROUND(K458*L458,2)</f>
        <v>1.35</v>
      </c>
      <c r="O458" s="59"/>
      <c r="P458" s="62">
        <f>ROUND(J458*N458,2)</f>
        <v>13.5</v>
      </c>
      <c r="Q458" s="63"/>
    </row>
    <row r="459" spans="1:17" x14ac:dyDescent="0.2">
      <c r="A459" s="170"/>
      <c r="B459" s="64" t="s">
        <v>127</v>
      </c>
      <c r="C459" s="65"/>
      <c r="D459" s="66"/>
      <c r="E459" s="67"/>
      <c r="F459" s="65"/>
      <c r="G459" s="68"/>
      <c r="H459" s="67"/>
      <c r="I459" s="69"/>
      <c r="J459" s="69"/>
      <c r="K459" s="70"/>
      <c r="L459" s="70"/>
      <c r="M459" s="70"/>
      <c r="N459" s="70"/>
      <c r="O459" s="70"/>
      <c r="P459" s="71">
        <f>SUM(P457:P458)</f>
        <v>102.6</v>
      </c>
      <c r="Q459" s="72" t="s">
        <v>12</v>
      </c>
    </row>
    <row r="460" spans="1:17" x14ac:dyDescent="0.2">
      <c r="Q460" s="176"/>
    </row>
    <row r="461" spans="1:17" x14ac:dyDescent="0.2">
      <c r="A461" s="51" t="s">
        <v>94</v>
      </c>
      <c r="B461" s="255" t="s">
        <v>95</v>
      </c>
      <c r="C461" s="256"/>
      <c r="D461" s="256"/>
      <c r="E461" s="256"/>
      <c r="F461" s="256"/>
      <c r="G461" s="256"/>
      <c r="H461" s="256"/>
      <c r="I461" s="256"/>
      <c r="J461" s="256"/>
      <c r="K461" s="256"/>
      <c r="L461" s="256"/>
      <c r="M461" s="256"/>
      <c r="N461" s="256"/>
      <c r="O461" s="256"/>
      <c r="P461" s="257"/>
      <c r="Q461" s="52">
        <v>727.2</v>
      </c>
    </row>
    <row r="462" spans="1:17" x14ac:dyDescent="0.2">
      <c r="A462" s="51"/>
      <c r="B462" s="53" t="s">
        <v>225</v>
      </c>
      <c r="C462" s="54"/>
      <c r="D462" s="55"/>
      <c r="E462" s="56"/>
      <c r="F462" s="54"/>
      <c r="G462" s="57"/>
      <c r="H462" s="56"/>
      <c r="I462" s="58"/>
      <c r="J462" s="59"/>
      <c r="K462" s="60"/>
      <c r="L462" s="59"/>
      <c r="M462" s="59"/>
      <c r="N462" s="59"/>
      <c r="O462" s="59" t="s">
        <v>291</v>
      </c>
      <c r="P462" s="62">
        <f>ROUND(102.6*3,2)</f>
        <v>307.8</v>
      </c>
      <c r="Q462" s="169"/>
    </row>
    <row r="463" spans="1:17" x14ac:dyDescent="0.2">
      <c r="A463" s="178"/>
      <c r="B463" s="64" t="s">
        <v>127</v>
      </c>
      <c r="C463" s="65"/>
      <c r="D463" s="66"/>
      <c r="E463" s="67"/>
      <c r="F463" s="65"/>
      <c r="G463" s="68"/>
      <c r="H463" s="67"/>
      <c r="I463" s="69"/>
      <c r="J463" s="69"/>
      <c r="K463" s="70"/>
      <c r="L463" s="70"/>
      <c r="M463" s="70"/>
      <c r="N463" s="70"/>
      <c r="O463" s="70"/>
      <c r="P463" s="71">
        <f>SUM(P462)</f>
        <v>307.8</v>
      </c>
      <c r="Q463" s="72" t="s">
        <v>12</v>
      </c>
    </row>
    <row r="464" spans="1:17" x14ac:dyDescent="0.2">
      <c r="A464" s="174"/>
      <c r="B464" s="177"/>
    </row>
    <row r="465" spans="1:11" x14ac:dyDescent="0.2">
      <c r="A465" s="174"/>
      <c r="B465" s="177"/>
    </row>
    <row r="466" spans="1:11" x14ac:dyDescent="0.2">
      <c r="A466" s="174"/>
      <c r="B466" s="177"/>
    </row>
    <row r="467" spans="1:11" x14ac:dyDescent="0.2">
      <c r="A467" s="174"/>
      <c r="B467" s="177"/>
    </row>
    <row r="468" spans="1:11" x14ac:dyDescent="0.2">
      <c r="A468" s="174"/>
      <c r="B468" s="177"/>
    </row>
    <row r="469" spans="1:11" x14ac:dyDescent="0.2">
      <c r="A469"/>
      <c r="B469"/>
      <c r="C469"/>
      <c r="D469" s="285"/>
      <c r="E469" s="285"/>
      <c r="F469"/>
      <c r="G469"/>
      <c r="H469"/>
      <c r="I469"/>
      <c r="J469"/>
      <c r="K469"/>
    </row>
    <row r="470" spans="1:11" ht="38.25" customHeight="1" x14ac:dyDescent="0.2">
      <c r="A470"/>
      <c r="B470"/>
      <c r="C470" s="282" t="s">
        <v>228</v>
      </c>
      <c r="D470" s="282"/>
      <c r="E470" s="282"/>
      <c r="F470" s="282"/>
      <c r="G470" s="282"/>
      <c r="H470" s="282"/>
      <c r="I470" s="282"/>
      <c r="J470" s="282"/>
      <c r="K470" s="282"/>
    </row>
    <row r="471" spans="1:11" x14ac:dyDescent="0.2">
      <c r="A471" s="174"/>
      <c r="B471" s="177"/>
    </row>
    <row r="472" spans="1:11" x14ac:dyDescent="0.2">
      <c r="A472" s="174"/>
      <c r="B472" s="177"/>
    </row>
    <row r="473" spans="1:11" x14ac:dyDescent="0.2">
      <c r="A473" s="174"/>
      <c r="B473" s="177"/>
    </row>
  </sheetData>
  <mergeCells count="72">
    <mergeCell ref="C470:K470"/>
    <mergeCell ref="A6:Q6"/>
    <mergeCell ref="B456:P456"/>
    <mergeCell ref="C457:H457"/>
    <mergeCell ref="C458:H458"/>
    <mergeCell ref="B461:P461"/>
    <mergeCell ref="D469:E469"/>
    <mergeCell ref="B430:P430"/>
    <mergeCell ref="B258:P258"/>
    <mergeCell ref="M244:N244"/>
    <mergeCell ref="B247:P247"/>
    <mergeCell ref="B251:P251"/>
    <mergeCell ref="B243:P243"/>
    <mergeCell ref="B200:P200"/>
    <mergeCell ref="B220:P220"/>
    <mergeCell ref="F146:H146"/>
    <mergeCell ref="B229:P229"/>
    <mergeCell ref="B236:P236"/>
    <mergeCell ref="B158:P158"/>
    <mergeCell ref="F165:H165"/>
    <mergeCell ref="B168:P168"/>
    <mergeCell ref="B177:P177"/>
    <mergeCell ref="B181:P181"/>
    <mergeCell ref="B186:P186"/>
    <mergeCell ref="B196:P196"/>
    <mergeCell ref="B26:P26"/>
    <mergeCell ref="B30:P30"/>
    <mergeCell ref="B35:P35"/>
    <mergeCell ref="B48:P48"/>
    <mergeCell ref="B58:P58"/>
    <mergeCell ref="B39:P39"/>
    <mergeCell ref="Q7:Q8"/>
    <mergeCell ref="C8:E8"/>
    <mergeCell ref="F8:H8"/>
    <mergeCell ref="C7:H7"/>
    <mergeCell ref="I7:I8"/>
    <mergeCell ref="J7:J8"/>
    <mergeCell ref="K7:K8"/>
    <mergeCell ref="L7:L8"/>
    <mergeCell ref="M7:M8"/>
    <mergeCell ref="B353:P353"/>
    <mergeCell ref="A7:A8"/>
    <mergeCell ref="B7:B8"/>
    <mergeCell ref="A1:B1"/>
    <mergeCell ref="A2:B2"/>
    <mergeCell ref="A3:B3"/>
    <mergeCell ref="A4:B4"/>
    <mergeCell ref="A5:B5"/>
    <mergeCell ref="N7:N8"/>
    <mergeCell ref="O7:O8"/>
    <mergeCell ref="P7:P8"/>
    <mergeCell ref="B66:P66"/>
    <mergeCell ref="B10:P10"/>
    <mergeCell ref="B14:P14"/>
    <mergeCell ref="B18:P18"/>
    <mergeCell ref="B22:P22"/>
    <mergeCell ref="B337:P337"/>
    <mergeCell ref="B341:P341"/>
    <mergeCell ref="B345:P345"/>
    <mergeCell ref="B349:P349"/>
    <mergeCell ref="B62:P62"/>
    <mergeCell ref="B153:P153"/>
    <mergeCell ref="B72:P72"/>
    <mergeCell ref="F82:H82"/>
    <mergeCell ref="B85:P85"/>
    <mergeCell ref="F92:H92"/>
    <mergeCell ref="B95:P95"/>
    <mergeCell ref="B102:J102"/>
    <mergeCell ref="K102:L102"/>
    <mergeCell ref="B109:P109"/>
    <mergeCell ref="B140:P140"/>
    <mergeCell ref="B149:P149"/>
  </mergeCells>
  <pageMargins left="0.51181102362204722" right="0.51181102362204722" top="0.78740157480314965" bottom="0.78740157480314965" header="0.31496062992125984" footer="0.31496062992125984"/>
  <pageSetup scale="53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2"/>
  <sheetViews>
    <sheetView view="pageBreakPreview" topLeftCell="A10" zoomScale="130" zoomScaleNormal="100" zoomScaleSheetLayoutView="130" workbookViewId="0">
      <selection activeCell="E32" sqref="E32"/>
    </sheetView>
  </sheetViews>
  <sheetFormatPr defaultRowHeight="15" x14ac:dyDescent="0.25"/>
  <cols>
    <col min="1" max="1" width="9.33203125" style="108" customWidth="1"/>
    <col min="2" max="2" width="8.6640625" style="109" customWidth="1"/>
    <col min="3" max="4" width="9" style="110" customWidth="1"/>
    <col min="5" max="5" width="85" style="110" customWidth="1"/>
    <col min="6" max="6" width="7.33203125" style="109" customWidth="1"/>
    <col min="7" max="7" width="7.6640625" style="111" customWidth="1"/>
    <col min="8" max="8" width="9.83203125" style="112" bestFit="1" customWidth="1"/>
    <col min="9" max="9" width="15.6640625" style="113" customWidth="1"/>
  </cols>
  <sheetData>
    <row r="1" spans="1:10" ht="12.75" x14ac:dyDescent="0.2">
      <c r="A1" s="288"/>
      <c r="B1" s="289"/>
      <c r="C1" s="289"/>
      <c r="D1" s="290"/>
      <c r="E1" s="297" t="s">
        <v>138</v>
      </c>
      <c r="F1" s="297"/>
      <c r="G1" s="297"/>
      <c r="H1" s="297"/>
      <c r="I1" s="298" t="s">
        <v>139</v>
      </c>
    </row>
    <row r="2" spans="1:10" ht="12.75" x14ac:dyDescent="0.2">
      <c r="A2" s="291"/>
      <c r="B2" s="292"/>
      <c r="C2" s="292"/>
      <c r="D2" s="293"/>
      <c r="E2" s="297"/>
      <c r="F2" s="297"/>
      <c r="G2" s="297"/>
      <c r="H2" s="297"/>
      <c r="I2" s="298"/>
    </row>
    <row r="3" spans="1:10" x14ac:dyDescent="0.2">
      <c r="A3" s="291"/>
      <c r="B3" s="292"/>
      <c r="C3" s="292"/>
      <c r="D3" s="293"/>
      <c r="E3" s="297"/>
      <c r="F3" s="297"/>
      <c r="G3" s="297"/>
      <c r="H3" s="297"/>
      <c r="I3" s="137">
        <v>42156</v>
      </c>
    </row>
    <row r="4" spans="1:10" x14ac:dyDescent="0.2">
      <c r="A4" s="294"/>
      <c r="B4" s="295"/>
      <c r="C4" s="295"/>
      <c r="D4" s="296"/>
      <c r="E4" s="297"/>
      <c r="F4" s="297"/>
      <c r="G4" s="297"/>
      <c r="H4" s="297"/>
      <c r="I4" s="73"/>
    </row>
    <row r="5" spans="1:10" ht="23.25" customHeight="1" x14ac:dyDescent="0.2">
      <c r="A5" s="317" t="s">
        <v>174</v>
      </c>
      <c r="B5" s="318"/>
      <c r="C5" s="318"/>
      <c r="D5" s="318"/>
      <c r="E5" s="318"/>
      <c r="F5" s="318"/>
      <c r="G5" s="318"/>
      <c r="H5" s="318"/>
      <c r="I5" s="319"/>
    </row>
    <row r="6" spans="1:10" ht="19.5" x14ac:dyDescent="0.25">
      <c r="A6" s="74" t="s">
        <v>140</v>
      </c>
      <c r="B6" s="114"/>
      <c r="C6" s="114"/>
      <c r="D6" s="75"/>
      <c r="E6" s="115"/>
      <c r="F6" s="115"/>
      <c r="G6" s="116" t="s">
        <v>141</v>
      </c>
      <c r="H6" s="117"/>
      <c r="I6" s="118"/>
    </row>
    <row r="7" spans="1:10" x14ac:dyDescent="0.2">
      <c r="A7" s="76" t="s">
        <v>142</v>
      </c>
      <c r="B7" s="299" t="s">
        <v>74</v>
      </c>
      <c r="C7" s="299"/>
      <c r="D7" s="299"/>
      <c r="E7" s="299"/>
      <c r="F7" s="299"/>
      <c r="G7" s="299"/>
      <c r="H7" s="299"/>
      <c r="I7" s="300"/>
    </row>
    <row r="8" spans="1:10" x14ac:dyDescent="0.25">
      <c r="A8" s="77" t="s">
        <v>143</v>
      </c>
      <c r="B8" s="301" t="s">
        <v>18</v>
      </c>
      <c r="C8" s="301"/>
      <c r="D8" s="301"/>
      <c r="E8" s="301"/>
      <c r="F8" s="301"/>
      <c r="G8" s="301"/>
      <c r="H8" s="301"/>
      <c r="I8" s="302"/>
    </row>
    <row r="9" spans="1:10" x14ac:dyDescent="0.25">
      <c r="A9" s="305" t="s">
        <v>144</v>
      </c>
      <c r="B9" s="306"/>
      <c r="C9" s="306"/>
      <c r="D9" s="306"/>
      <c r="E9" s="306"/>
      <c r="F9" s="306"/>
      <c r="G9" s="306"/>
      <c r="H9" s="306"/>
      <c r="I9" s="307"/>
    </row>
    <row r="10" spans="1:10" x14ac:dyDescent="0.25">
      <c r="A10" s="79" t="s">
        <v>98</v>
      </c>
      <c r="B10" s="144" t="s">
        <v>4</v>
      </c>
      <c r="C10" s="308" t="s">
        <v>106</v>
      </c>
      <c r="D10" s="308"/>
      <c r="E10" s="308"/>
      <c r="F10" s="144" t="s">
        <v>145</v>
      </c>
      <c r="G10" s="80" t="s">
        <v>146</v>
      </c>
      <c r="H10" s="81" t="s">
        <v>147</v>
      </c>
      <c r="I10" s="82" t="s">
        <v>148</v>
      </c>
    </row>
    <row r="11" spans="1:10" x14ac:dyDescent="0.2">
      <c r="A11" s="83"/>
      <c r="B11" s="84"/>
      <c r="C11" s="330"/>
      <c r="D11" s="331"/>
      <c r="E11" s="332"/>
      <c r="F11" s="84"/>
      <c r="G11" s="85"/>
      <c r="H11" s="85"/>
      <c r="I11" s="86"/>
    </row>
    <row r="12" spans="1:10" x14ac:dyDescent="0.25">
      <c r="A12" s="303" t="s">
        <v>149</v>
      </c>
      <c r="B12" s="304"/>
      <c r="C12" s="304"/>
      <c r="D12" s="304"/>
      <c r="E12" s="304"/>
      <c r="F12" s="304"/>
      <c r="G12" s="304"/>
      <c r="H12" s="304"/>
      <c r="I12" s="87">
        <v>0</v>
      </c>
    </row>
    <row r="13" spans="1:10" x14ac:dyDescent="0.25">
      <c r="A13" s="78"/>
      <c r="B13" s="88"/>
      <c r="C13" s="75"/>
      <c r="D13" s="75"/>
      <c r="E13" s="75"/>
      <c r="F13" s="88"/>
      <c r="G13" s="89"/>
      <c r="H13" s="90"/>
      <c r="I13" s="91"/>
    </row>
    <row r="14" spans="1:10" x14ac:dyDescent="0.25">
      <c r="A14" s="305" t="s">
        <v>298</v>
      </c>
      <c r="B14" s="306"/>
      <c r="C14" s="306"/>
      <c r="D14" s="306"/>
      <c r="E14" s="306"/>
      <c r="F14" s="306"/>
      <c r="G14" s="306"/>
      <c r="H14" s="306"/>
      <c r="I14" s="307"/>
    </row>
    <row r="15" spans="1:10" x14ac:dyDescent="0.25">
      <c r="A15" s="79" t="s">
        <v>98</v>
      </c>
      <c r="B15" s="144" t="s">
        <v>4</v>
      </c>
      <c r="C15" s="308" t="s">
        <v>106</v>
      </c>
      <c r="D15" s="308"/>
      <c r="E15" s="308"/>
      <c r="F15" s="92" t="s">
        <v>145</v>
      </c>
      <c r="G15" s="80" t="s">
        <v>146</v>
      </c>
      <c r="H15" s="93" t="s">
        <v>147</v>
      </c>
      <c r="I15" s="82" t="s">
        <v>148</v>
      </c>
    </row>
    <row r="16" spans="1:10" x14ac:dyDescent="0.2">
      <c r="A16" s="94">
        <v>42992</v>
      </c>
      <c r="B16" s="94" t="s">
        <v>1</v>
      </c>
      <c r="C16" s="141" t="s">
        <v>150</v>
      </c>
      <c r="D16" s="142"/>
      <c r="E16" s="143"/>
      <c r="F16" s="95" t="s">
        <v>12</v>
      </c>
      <c r="G16" s="96">
        <v>3.68</v>
      </c>
      <c r="H16" s="96">
        <v>86.95</v>
      </c>
      <c r="I16" s="97">
        <f>ROUND(G16*H16,2)</f>
        <v>319.98</v>
      </c>
      <c r="J16" s="136"/>
    </row>
    <row r="17" spans="1:11" x14ac:dyDescent="0.2">
      <c r="A17" s="94" t="s">
        <v>151</v>
      </c>
      <c r="B17" s="94" t="s">
        <v>1</v>
      </c>
      <c r="C17" s="309" t="s">
        <v>152</v>
      </c>
      <c r="D17" s="310" t="s">
        <v>153</v>
      </c>
      <c r="E17" s="311" t="s">
        <v>153</v>
      </c>
      <c r="F17" s="95" t="s">
        <v>154</v>
      </c>
      <c r="G17" s="96">
        <v>10.93</v>
      </c>
      <c r="H17" s="96">
        <v>8.14</v>
      </c>
      <c r="I17" s="97">
        <f t="shared" ref="I17:I21" si="0">ROUND(G17*H17,2)</f>
        <v>88.97</v>
      </c>
      <c r="K17" s="136"/>
    </row>
    <row r="18" spans="1:11" x14ac:dyDescent="0.2">
      <c r="A18" s="94" t="s">
        <v>155</v>
      </c>
      <c r="B18" s="94" t="s">
        <v>1</v>
      </c>
      <c r="C18" s="309" t="s">
        <v>156</v>
      </c>
      <c r="D18" s="310"/>
      <c r="E18" s="311"/>
      <c r="F18" s="95" t="s">
        <v>2</v>
      </c>
      <c r="G18" s="96">
        <v>0.42</v>
      </c>
      <c r="H18" s="96">
        <v>675.33</v>
      </c>
      <c r="I18" s="97">
        <f t="shared" si="0"/>
        <v>283.64</v>
      </c>
      <c r="K18" s="136"/>
    </row>
    <row r="19" spans="1:11" x14ac:dyDescent="0.2">
      <c r="A19" s="94" t="s">
        <v>157</v>
      </c>
      <c r="B19" s="94" t="s">
        <v>1</v>
      </c>
      <c r="C19" s="327" t="s">
        <v>158</v>
      </c>
      <c r="D19" s="328"/>
      <c r="E19" s="329"/>
      <c r="F19" s="95" t="s">
        <v>159</v>
      </c>
      <c r="G19" s="96">
        <v>1</v>
      </c>
      <c r="H19" s="96">
        <v>314.58</v>
      </c>
      <c r="I19" s="97">
        <f t="shared" si="0"/>
        <v>314.58</v>
      </c>
    </row>
    <row r="20" spans="1:11" x14ac:dyDescent="0.2">
      <c r="A20" s="94">
        <v>42960</v>
      </c>
      <c r="B20" s="94" t="s">
        <v>1</v>
      </c>
      <c r="C20" s="327" t="s">
        <v>42</v>
      </c>
      <c r="D20" s="328"/>
      <c r="E20" s="329"/>
      <c r="F20" s="98" t="s">
        <v>2</v>
      </c>
      <c r="G20" s="99">
        <v>1.08</v>
      </c>
      <c r="H20" s="96">
        <v>11.16</v>
      </c>
      <c r="I20" s="97">
        <f t="shared" si="0"/>
        <v>12.05</v>
      </c>
      <c r="K20" s="136"/>
    </row>
    <row r="21" spans="1:11" x14ac:dyDescent="0.2">
      <c r="A21" s="94" t="s">
        <v>160</v>
      </c>
      <c r="B21" s="94" t="s">
        <v>1</v>
      </c>
      <c r="C21" s="327" t="s">
        <v>48</v>
      </c>
      <c r="D21" s="328"/>
      <c r="E21" s="329"/>
      <c r="F21" s="98" t="s">
        <v>2</v>
      </c>
      <c r="G21" s="99">
        <v>0.4</v>
      </c>
      <c r="H21" s="96">
        <v>35.51</v>
      </c>
      <c r="I21" s="97">
        <f t="shared" si="0"/>
        <v>14.2</v>
      </c>
      <c r="K21" s="136"/>
    </row>
    <row r="22" spans="1:11" x14ac:dyDescent="0.2">
      <c r="A22" s="100"/>
      <c r="B22" s="100"/>
      <c r="C22" s="327"/>
      <c r="D22" s="328"/>
      <c r="E22" s="329"/>
      <c r="F22" s="98"/>
      <c r="G22" s="101"/>
      <c r="H22" s="102"/>
      <c r="I22" s="103"/>
    </row>
    <row r="23" spans="1:11" x14ac:dyDescent="0.25">
      <c r="A23" s="303" t="s">
        <v>161</v>
      </c>
      <c r="B23" s="304"/>
      <c r="C23" s="304"/>
      <c r="D23" s="304"/>
      <c r="E23" s="304"/>
      <c r="F23" s="304"/>
      <c r="G23" s="304"/>
      <c r="H23" s="320"/>
      <c r="I23" s="104">
        <f>SUM(I16:I22)</f>
        <v>1033.42</v>
      </c>
    </row>
    <row r="24" spans="1:11" x14ac:dyDescent="0.25">
      <c r="A24" s="321"/>
      <c r="B24" s="322"/>
      <c r="C24" s="322"/>
      <c r="D24" s="322"/>
      <c r="E24" s="322"/>
      <c r="F24" s="322"/>
      <c r="G24" s="322"/>
      <c r="H24" s="322"/>
      <c r="I24" s="323"/>
    </row>
    <row r="25" spans="1:11" x14ac:dyDescent="0.25">
      <c r="A25" s="305" t="s">
        <v>162</v>
      </c>
      <c r="B25" s="306"/>
      <c r="C25" s="306"/>
      <c r="D25" s="306"/>
      <c r="E25" s="306"/>
      <c r="F25" s="306"/>
      <c r="G25" s="306"/>
      <c r="H25" s="306"/>
      <c r="I25" s="307"/>
    </row>
    <row r="26" spans="1:11" x14ac:dyDescent="0.25">
      <c r="A26" s="324" t="s">
        <v>163</v>
      </c>
      <c r="B26" s="325"/>
      <c r="C26" s="325"/>
      <c r="D26" s="325"/>
      <c r="E26" s="325"/>
      <c r="F26" s="325"/>
      <c r="G26" s="325"/>
      <c r="H26" s="326"/>
      <c r="I26" s="105">
        <v>0</v>
      </c>
    </row>
    <row r="27" spans="1:11" x14ac:dyDescent="0.25">
      <c r="A27" s="312" t="s">
        <v>164</v>
      </c>
      <c r="B27" s="313"/>
      <c r="C27" s="313"/>
      <c r="D27" s="313"/>
      <c r="E27" s="313"/>
      <c r="F27" s="313"/>
      <c r="G27" s="313"/>
      <c r="H27" s="314"/>
      <c r="I27" s="106">
        <f>I23</f>
        <v>1033.42</v>
      </c>
    </row>
    <row r="28" spans="1:11" x14ac:dyDescent="0.25">
      <c r="A28" s="312" t="s">
        <v>165</v>
      </c>
      <c r="B28" s="313"/>
      <c r="C28" s="313"/>
      <c r="D28" s="313"/>
      <c r="E28" s="313"/>
      <c r="F28" s="313"/>
      <c r="G28" s="313"/>
      <c r="H28" s="314"/>
      <c r="I28" s="106">
        <v>0</v>
      </c>
    </row>
    <row r="29" spans="1:11" x14ac:dyDescent="0.25">
      <c r="A29" s="312" t="s">
        <v>166</v>
      </c>
      <c r="B29" s="313"/>
      <c r="C29" s="313"/>
      <c r="D29" s="313"/>
      <c r="E29" s="313"/>
      <c r="F29" s="313"/>
      <c r="G29" s="313"/>
      <c r="H29" s="314"/>
      <c r="I29" s="106">
        <f>I27</f>
        <v>1033.42</v>
      </c>
    </row>
    <row r="30" spans="1:11" x14ac:dyDescent="0.25">
      <c r="A30" s="315" t="s">
        <v>167</v>
      </c>
      <c r="B30" s="316"/>
      <c r="C30" s="316"/>
      <c r="D30" s="316"/>
      <c r="E30" s="316"/>
      <c r="F30" s="316"/>
      <c r="G30" s="316"/>
      <c r="H30" s="316"/>
      <c r="I30" s="107">
        <f>I29</f>
        <v>1033.42</v>
      </c>
    </row>
    <row r="31" spans="1:11" ht="23.25" customHeight="1" x14ac:dyDescent="0.25"/>
    <row r="32" spans="1:11" ht="30" x14ac:dyDescent="0.25">
      <c r="E32" s="138" t="s">
        <v>229</v>
      </c>
    </row>
  </sheetData>
  <mergeCells count="26">
    <mergeCell ref="A29:H29"/>
    <mergeCell ref="A30:H30"/>
    <mergeCell ref="A5:I5"/>
    <mergeCell ref="A23:H23"/>
    <mergeCell ref="A24:I24"/>
    <mergeCell ref="A25:I25"/>
    <mergeCell ref="A26:H26"/>
    <mergeCell ref="A27:H27"/>
    <mergeCell ref="A28:H28"/>
    <mergeCell ref="C19:E19"/>
    <mergeCell ref="C20:E20"/>
    <mergeCell ref="C21:E21"/>
    <mergeCell ref="C22:E22"/>
    <mergeCell ref="C18:E18"/>
    <mergeCell ref="C10:E10"/>
    <mergeCell ref="C11:E11"/>
    <mergeCell ref="A12:H12"/>
    <mergeCell ref="A14:I14"/>
    <mergeCell ref="C15:E15"/>
    <mergeCell ref="C17:E17"/>
    <mergeCell ref="A9:I9"/>
    <mergeCell ref="A1:D4"/>
    <mergeCell ref="E1:H4"/>
    <mergeCell ref="I1:I2"/>
    <mergeCell ref="B7:I7"/>
    <mergeCell ref="B8:I8"/>
  </mergeCells>
  <pageMargins left="0.51181102362204722" right="0.51181102362204722" top="0.78740157480314965" bottom="0.78740157480314965" header="0.31496062992125984" footer="0.31496062992125984"/>
  <pageSetup paperSize="9" scale="9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4</vt:i4>
      </vt:variant>
      <vt:variant>
        <vt:lpstr>Intervalos nomeados</vt:lpstr>
      </vt:variant>
      <vt:variant>
        <vt:i4>4</vt:i4>
      </vt:variant>
    </vt:vector>
  </HeadingPairs>
  <TitlesOfParts>
    <vt:vector size="8" baseType="lpstr">
      <vt:lpstr>PLANILHA</vt:lpstr>
      <vt:lpstr>CRONOGRAMA</vt:lpstr>
      <vt:lpstr>Memória de Cálculo 2</vt:lpstr>
      <vt:lpstr>Composição de custos</vt:lpstr>
      <vt:lpstr>'Composição de custos'!Area_de_impressao</vt:lpstr>
      <vt:lpstr>CRONOGRAMA!Area_de_impressao</vt:lpstr>
      <vt:lpstr>'Memória de Cálculo 2'!Area_de_impressao</vt:lpstr>
      <vt:lpstr>PLANILHA!Area_de_impressao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kleber</dc:creator>
  <cp:lastModifiedBy>Matheus</cp:lastModifiedBy>
  <cp:lastPrinted>2016-03-09T19:30:25Z</cp:lastPrinted>
  <dcterms:created xsi:type="dcterms:W3CDTF">2015-06-24T14:09:20Z</dcterms:created>
  <dcterms:modified xsi:type="dcterms:W3CDTF">2016-03-14T11:46:24Z</dcterms:modified>
</cp:coreProperties>
</file>