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CONTRATOS\CONTRATOS 2016\114 - MONTE NEGRO (Asfalto)\"/>
    </mc:Choice>
  </mc:AlternateContent>
  <bookViews>
    <workbookView xWindow="0" yWindow="0" windowWidth="21600" windowHeight="9735"/>
  </bookViews>
  <sheets>
    <sheet name="Planilha de Custo" sheetId="1" r:id="rId1"/>
    <sheet name="Cronograma Fisico-Financeiro" sheetId="2" r:id="rId2"/>
  </sheets>
  <externalReferences>
    <externalReference r:id="rId3"/>
  </externalReferences>
  <definedNames>
    <definedName name="_xlnm._FilterDatabase" localSheetId="0" hidden="1">'Planilha de Custo'!$A$9:$G$9</definedName>
    <definedName name="_xlnm.Print_Area" localSheetId="1">'Cronograma Fisico-Financeiro'!$A$1:$G$35</definedName>
    <definedName name="_xlnm.Print_Area" localSheetId="0">'Planilha de Custo'!$A$3:$H$98</definedName>
    <definedName name="_xlnm.Print_Titles" localSheetId="0">'Planilha de Custo'!$1:$9</definedName>
  </definedNames>
  <calcPr calcId="152511"/>
</workbook>
</file>

<file path=xl/calcChain.xml><?xml version="1.0" encoding="utf-8"?>
<calcChain xmlns="http://schemas.openxmlformats.org/spreadsheetml/2006/main">
  <c r="B13" i="2" l="1"/>
  <c r="B11" i="2"/>
  <c r="B9" i="2"/>
  <c r="B7" i="2"/>
  <c r="E83" i="1"/>
  <c r="G83" i="1" s="1"/>
  <c r="E79" i="1"/>
  <c r="G79" i="1" s="1"/>
  <c r="E78" i="1"/>
  <c r="G78" i="1" s="1"/>
  <c r="E77" i="1"/>
  <c r="G77" i="1" s="1"/>
  <c r="E73" i="1"/>
  <c r="G73" i="1" s="1"/>
  <c r="E72" i="1"/>
  <c r="G72" i="1" s="1"/>
  <c r="E71" i="1"/>
  <c r="G71" i="1" s="1"/>
  <c r="E67" i="1"/>
  <c r="G67" i="1" s="1"/>
  <c r="E66" i="1"/>
  <c r="G66" i="1" s="1"/>
  <c r="E65" i="1"/>
  <c r="G65" i="1" s="1"/>
  <c r="E61" i="1"/>
  <c r="G61" i="1" s="1"/>
  <c r="E60" i="1"/>
  <c r="G60" i="1" s="1"/>
  <c r="E59" i="1"/>
  <c r="G59" i="1" s="1"/>
  <c r="E55" i="1"/>
  <c r="G55" i="1" s="1"/>
  <c r="E54" i="1"/>
  <c r="G54" i="1" s="1"/>
  <c r="E53" i="1"/>
  <c r="G53" i="1" s="1"/>
  <c r="E52" i="1"/>
  <c r="G52" i="1" s="1"/>
  <c r="E48" i="1"/>
  <c r="G48" i="1" s="1"/>
  <c r="E47" i="1"/>
  <c r="G47" i="1" s="1"/>
  <c r="E46" i="1"/>
  <c r="G46" i="1" s="1"/>
  <c r="E45" i="1"/>
  <c r="G45" i="1" s="1"/>
  <c r="E44" i="1"/>
  <c r="G44" i="1" s="1"/>
  <c r="E43" i="1"/>
  <c r="G43" i="1" s="1"/>
  <c r="E42" i="1"/>
  <c r="G42" i="1" s="1"/>
  <c r="E41" i="1"/>
  <c r="G41" i="1" s="1"/>
  <c r="E40" i="1"/>
  <c r="G40" i="1" s="1"/>
  <c r="E39" i="1"/>
  <c r="G39" i="1" s="1"/>
  <c r="E35" i="1"/>
  <c r="G35" i="1" s="1"/>
  <c r="E34" i="1"/>
  <c r="G34" i="1" s="1"/>
  <c r="E30" i="1"/>
  <c r="G30" i="1" s="1"/>
  <c r="E29" i="1"/>
  <c r="G29" i="1" s="1"/>
  <c r="E28" i="1"/>
  <c r="G28" i="1" s="1"/>
  <c r="E27" i="1"/>
  <c r="G27" i="1" s="1"/>
  <c r="E23" i="1"/>
  <c r="G23" i="1" s="1"/>
  <c r="E22" i="1"/>
  <c r="G22" i="1" s="1"/>
  <c r="E18" i="1"/>
  <c r="G18" i="1" s="1"/>
  <c r="E17" i="1"/>
  <c r="G17" i="1" s="1"/>
  <c r="E16" i="1"/>
  <c r="G16" i="1" s="1"/>
  <c r="E15" i="1"/>
  <c r="G15" i="1" s="1"/>
  <c r="E11" i="1"/>
  <c r="G11" i="1" s="1"/>
  <c r="E10" i="1"/>
  <c r="G10" i="1" s="1"/>
  <c r="G74" i="1" l="1"/>
  <c r="D16" i="2" s="1"/>
  <c r="G16" i="2" s="1"/>
  <c r="G31" i="1"/>
  <c r="D10" i="2" s="1"/>
  <c r="E10" i="2" s="1"/>
  <c r="G49" i="1"/>
  <c r="D12" i="2" s="1"/>
  <c r="E12" i="2" s="1"/>
  <c r="G84" i="1"/>
  <c r="D18" i="2" s="1"/>
  <c r="G80" i="1"/>
  <c r="D17" i="2" s="1"/>
  <c r="G17" i="2" s="1"/>
  <c r="G68" i="1"/>
  <c r="D15" i="2" s="1"/>
  <c r="G15" i="2" s="1"/>
  <c r="G62" i="1"/>
  <c r="D14" i="2" s="1"/>
  <c r="G14" i="2" s="1"/>
  <c r="G56" i="1"/>
  <c r="D13" i="2" s="1"/>
  <c r="F13" i="2" s="1"/>
  <c r="G36" i="1"/>
  <c r="D11" i="2" s="1"/>
  <c r="E11" i="2" s="1"/>
  <c r="G24" i="1"/>
  <c r="D9" i="2" s="1"/>
  <c r="E9" i="2" s="1"/>
  <c r="G19" i="1"/>
  <c r="G12" i="1"/>
  <c r="D7" i="2" s="1"/>
  <c r="F10" i="2" l="1"/>
  <c r="G10" i="2"/>
  <c r="F12" i="2"/>
  <c r="G12" i="2"/>
  <c r="D8" i="2"/>
  <c r="G86" i="1"/>
  <c r="F88" i="1" s="1"/>
  <c r="E13" i="2"/>
  <c r="G13" i="2"/>
  <c r="G8" i="2"/>
  <c r="E7" i="2"/>
  <c r="F18" i="2"/>
  <c r="G18" i="2"/>
  <c r="E18" i="2"/>
  <c r="E8" i="2" l="1"/>
  <c r="E22" i="2" s="1"/>
  <c r="F8" i="2"/>
  <c r="F22" i="2" s="1"/>
  <c r="D23" i="2"/>
  <c r="C7" i="2" s="1"/>
  <c r="G22" i="2"/>
  <c r="C18" i="2" l="1"/>
  <c r="C8" i="2"/>
  <c r="C17" i="2"/>
  <c r="C13" i="2"/>
  <c r="C15" i="2"/>
  <c r="F20" i="2"/>
  <c r="C11" i="2"/>
  <c r="C12" i="2"/>
  <c r="C16" i="2"/>
  <c r="G20" i="2"/>
  <c r="C9" i="2"/>
  <c r="C10" i="2"/>
  <c r="C14" i="2"/>
  <c r="E23" i="2"/>
  <c r="F23" i="2" s="1"/>
  <c r="G23" i="2" s="1"/>
  <c r="E20" i="2"/>
  <c r="E21" i="2" s="1"/>
  <c r="F21" i="2" l="1"/>
  <c r="G21" i="2" s="1"/>
  <c r="C21" i="2"/>
</calcChain>
</file>

<file path=xl/sharedStrings.xml><?xml version="1.0" encoding="utf-8"?>
<sst xmlns="http://schemas.openxmlformats.org/spreadsheetml/2006/main" count="192" uniqueCount="105">
  <si>
    <t>ITEM</t>
  </si>
  <si>
    <t>CÓDIGO</t>
  </si>
  <si>
    <t>E S P E C I F I C A Ç Ã O</t>
  </si>
  <si>
    <t>UNID</t>
  </si>
  <si>
    <t>QTDE</t>
  </si>
  <si>
    <t xml:space="preserve"> UNIT C/BDI.</t>
  </si>
  <si>
    <t>TOTAL</t>
  </si>
  <si>
    <t>CANTEIRO DE OBRAS</t>
  </si>
  <si>
    <t>1.1</t>
  </si>
  <si>
    <t>74209/001 SINAPI</t>
  </si>
  <si>
    <t>PLACA DE OBRA EM CHAPA DE ACO GALVANIZADO - 3,20m x 2,00m, PLACA PADRÃO CAIXA DIMENSÃO 8Yx5Y</t>
  </si>
  <si>
    <t>m2</t>
  </si>
  <si>
    <t>1.2</t>
  </si>
  <si>
    <t>73805/001 SINAPI</t>
  </si>
  <si>
    <t>BARRACAO DE OBRA PARA ALOJAMENTO/ESCRITORIO, PISO EM PINHO 3A, PAREDES EM COMPENSADO 10MM, COBERTURA EM TELHA FIBROCIMENTO 6MM, INCLUSO INST ALACOES ELETRICAS E ESQUADRIAS. REAPROVEITADO 5 VEZES</t>
  </si>
  <si>
    <t>SUB-TOTAL ITEM 1.0</t>
  </si>
  <si>
    <t>PAVIMENTAÇÃO DA RUA JOSÉ COLNAGO</t>
  </si>
  <si>
    <t>2.1</t>
  </si>
  <si>
    <t>72942 SINAPI</t>
  </si>
  <si>
    <t>PINTURA DE LIGACAO COM EMULSAO RR-1C</t>
  </si>
  <si>
    <t>72965 SINAPI</t>
  </si>
  <si>
    <t>FABRICAÇÃO E APLICAÇÃO DE CONCRETO BETUMINOSO USINADO A QUENTE(CBUQ),CAP 50/70, EXCLUSIVE TRANSPORTE DA MASSA.</t>
  </si>
  <si>
    <t>TON</t>
  </si>
  <si>
    <t>83357 SINAPI</t>
  </si>
  <si>
    <t>TRANSPORTE LOCAL DE MASSA ASFALTICA - PAVIMENTACAO URBANA (distância da usina em média 20km)</t>
  </si>
  <si>
    <t>M3xKM</t>
  </si>
  <si>
    <t>72846 SINAPI</t>
  </si>
  <si>
    <t>CARGA, MANOBRAS E DESCARGA DE MISTURA BETUMINOSA A QUENTE, COM CAMINHAO BASCULANTE 6 M3</t>
  </si>
  <si>
    <t>SUB-TOTAL ITEM 2.0</t>
  </si>
  <si>
    <t>DRENAGEM DA RUA DOM LUIZ SCORTEGAGNA</t>
  </si>
  <si>
    <t>40423 DER ES</t>
  </si>
  <si>
    <t>Corpo BSTC diâmetro 0,40 m C.S. PB inclusive escavação, reaterro e transporte do tubo</t>
  </si>
  <si>
    <t>m</t>
  </si>
  <si>
    <t>42697 DER ES</t>
  </si>
  <si>
    <t>Canaleta com grelha DP-1, inclusive transporte da grelha em Vias Urbanas</t>
  </si>
  <si>
    <t>SUB-TOTAL ITEM 3.0</t>
  </si>
  <si>
    <t>PAVIMENTAÇÃO DA RUA DOM LUIZ SCORTEGAGNA</t>
  </si>
  <si>
    <t>SUB-TOTAL ITEM 4.0</t>
  </si>
  <si>
    <t>DRENAGEM DA RUA ANTÔNIO FERREIRA DE JESUS</t>
  </si>
  <si>
    <t>SUB-TOTAL ITEM 5.0</t>
  </si>
  <si>
    <t>PAVIMENTAÇÃO DA RUA ANTÔNIO FERREIRA DE JESUS</t>
  </si>
  <si>
    <t>40861 DER ES</t>
  </si>
  <si>
    <t>Obturação de buracos c/ CBUQ inclusive fornecimento e transporte comercial dos materiais betuminosos (PAVIMENTAÇÃO E RECALQUES).</t>
  </si>
  <si>
    <t>72921  SINAPI</t>
  </si>
  <si>
    <t>REATERRO DE VALA COM MATERIAL GRANULAR DE EMPRESTIMO ADENSADO E VIBRADO</t>
  </si>
  <si>
    <t>m3</t>
  </si>
  <si>
    <t>76447/001 SINAPI</t>
  </si>
  <si>
    <t>PISO CIMENTADO TRACO 1:3 (CIMENTO E AREIA) ACABAMENTO LISO ESPESSURA 2,5 CM PREPARO MECANICO DA ARGAMASSA</t>
  </si>
  <si>
    <t>83532 SINAPI</t>
  </si>
  <si>
    <t>LASTRO DE CONCRETO, PREPARO MECANICO (E=6cm)</t>
  </si>
  <si>
    <t>5 S 02 909 00 SICRO 2</t>
  </si>
  <si>
    <t>Arrancamento e remoção de meios-fios</t>
  </si>
  <si>
    <t>74223/001 SINAPI</t>
  </si>
  <si>
    <t>MEIO-FIO (GUIA) DE CONCRETO PRE-MOLDADO, DIMENSÕES 12X15X30X100CM (FACE SUPERIORXFACE INFERIORXALTURAXCOMPRIMENTO),REJUNTADO C/ARGAMASSA 1:4 CIMENTO:AREIA, INCLUINDO ESCAVAÇÃO E REATERRO.</t>
  </si>
  <si>
    <t>SUB-TOTAL ITEM 6.0</t>
  </si>
  <si>
    <t>PAVIMENTAÇÃO DA RUA SANTOS VENTURINI</t>
  </si>
  <si>
    <t>SUB-TOTAL ITEM 7.0</t>
  </si>
  <si>
    <t>SINALIZAÇÃO - HORIZONTAL E VERTICAL DA RUA JOSÉ COLNAGO</t>
  </si>
  <si>
    <t>4 S 06 200 01 SICRO 2</t>
  </si>
  <si>
    <t>Forn. e implantação placa sinaliz. semi-refletiva</t>
  </si>
  <si>
    <t>41526 DER ES</t>
  </si>
  <si>
    <t>PINTURA ACRÍLICA SOBRE CAPA ASFÁLTICA (FAIXA DE PEDESTRES-DIM. 3,10 X 7.16)</t>
  </si>
  <si>
    <t>72947 SINAPI</t>
  </si>
  <si>
    <t>SINALIZACAO HORIZONTAL COM TINTA RETRORREFLETIVA A BASE DE RESINA ACRILICA COM MICROESFERAS DE VIDRO</t>
  </si>
  <si>
    <t>SUB-TOTAL ITEM 8.0</t>
  </si>
  <si>
    <t>SINALIZAÇÃO - HORIZONTAL E VERTICAL DA RUA DOM LUIZ SCORTEGAGNA</t>
  </si>
  <si>
    <t>PINTURA ACRÍLICA SOBRE CAPA ASFÁLTICA (FAIXA DE PEDESTRES-DIM. 3,10 X 6.20)</t>
  </si>
  <si>
    <t>SUB-TOTAL ITEM 9.0</t>
  </si>
  <si>
    <t>SINALIZAÇÃO - HORIZONTAL E VERTICAL DA RUA ANTÔNIO FERREIRA DE JESUS</t>
  </si>
  <si>
    <t>PINTURA ACRÍLICA SOBRE CAPA ASFÁLTICA (FAIXA DE PEDESTRES-DIM. 3,10 X 5.50)</t>
  </si>
  <si>
    <t>SUB-TOTAL ITEM 10.0</t>
  </si>
  <si>
    <t>SINALIZAÇÃO - HORIZONTAL E VERTICAL DA RUA SANTOS VENTURINI</t>
  </si>
  <si>
    <t>PINTURA ACRÍLICA SOBRE CAPA ASFÁLTICA (FAIXA DE PEDESTRES-DIM. 3,10 X8.00)</t>
  </si>
  <si>
    <t>SUB-TOTAL ITEM 11.0</t>
  </si>
  <si>
    <t>ADMINISTRAÇÃO LOCAL                            (A administração local será paga proporcionalmente à evolução da Obra)</t>
  </si>
  <si>
    <t xml:space="preserve">COMPOSIÇÃO 01 </t>
  </si>
  <si>
    <t>ADMINISTRAÇÃO LOCAL</t>
  </si>
  <si>
    <t>H</t>
  </si>
  <si>
    <t>SUB-TOTAL ITEM 12.0</t>
  </si>
  <si>
    <t>obs: A administração local será paga como um único serviço, proporcionalmente à evolução da Obra.</t>
  </si>
  <si>
    <t>CRONOGRAMA FÍSICO-FINANCEIRO</t>
  </si>
  <si>
    <t>SERVIÇO</t>
  </si>
  <si>
    <t>%</t>
  </si>
  <si>
    <t>Valor (R$)</t>
  </si>
  <si>
    <t>1º mês</t>
  </si>
  <si>
    <t>2º mês</t>
  </si>
  <si>
    <t>3º mês</t>
  </si>
  <si>
    <t>SINALIZAÇÃO DA RUA JOSÉ COLNAGO</t>
  </si>
  <si>
    <t>SINALIZAÇÃO DA RUA SCORTEGAGNA</t>
  </si>
  <si>
    <t>SINALIZAÇÃO DA RUA ANTÔNIO FERREIRA DE JESUS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</si>
  <si>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. .                                                        </t>
  </si>
  <si>
    <t>SINALIZAÇÃO DA RUA SANTOS VENTURINI</t>
  </si>
  <si>
    <t xml:space="preserve">ADMINISTRAÇÃO LOCAL </t>
  </si>
  <si>
    <t>TOTAL DA ETAPA (%)</t>
  </si>
  <si>
    <t>TOTAL ACUMULADO (%)</t>
  </si>
  <si>
    <t>TOTAL DA ETAPA (R$)</t>
  </si>
  <si>
    <t>TOTAL ACUMULADO (R$)</t>
  </si>
  <si>
    <t>ITARANA/ES, 03 DE JUNHO DE 2016</t>
  </si>
  <si>
    <t>MUNICÍPIO DE ITARANA/ES</t>
  </si>
  <si>
    <t>Sr. Ademar Schneider</t>
  </si>
  <si>
    <t>Prefeito Municipal</t>
  </si>
  <si>
    <t>Sr. Edimar Alexandre Rizzo</t>
  </si>
  <si>
    <r>
      <t>MONTE NEGRO INDUSTRIA, COMÉRCIO E SERVIÇOS LTDA</t>
    </r>
    <r>
      <rPr>
        <sz val="9"/>
        <rFont val="Arial Narrow"/>
        <family val="2"/>
      </rPr>
      <t xml:space="preserve"> </t>
    </r>
  </si>
  <si>
    <t xml:space="preserve">VALOR TOTAL </t>
  </si>
  <si>
    <r>
      <t>MONTE NEGRO INDUSTRIA, COMÉRCIO E SERVIÇOS LTDA</t>
    </r>
    <r>
      <rPr>
        <sz val="10"/>
        <rFont val="Arial Narrow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</si>
</sst>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0.0"/>
    <numFmt numFmtId="166" formatCode="#,##0.0000000000"/>
  </numFmts>
  <fonts count="2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Verdana"/>
      <family val="2"/>
    </font>
    <font>
      <sz val="10"/>
      <name val="Arial"/>
      <family val="2"/>
    </font>
    <font>
      <sz val="8"/>
      <name val="Verdana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color indexed="18"/>
      <name val="Swis721 BlkEx BT"/>
      <family val="2"/>
    </font>
    <font>
      <b/>
      <sz val="10"/>
      <name val="Swis721 BlkEx BT"/>
      <family val="2"/>
    </font>
    <font>
      <b/>
      <sz val="8.5"/>
      <name val="Swis721 BlkEx BT"/>
      <family val="2"/>
    </font>
    <font>
      <sz val="11"/>
      <color rgb="FF000000"/>
      <name val="Calibri"/>
      <family val="2"/>
      <charset val="1"/>
    </font>
    <font>
      <b/>
      <sz val="8"/>
      <name val="Arial"/>
      <family val="2"/>
    </font>
    <font>
      <b/>
      <sz val="9"/>
      <name val="Arial Narrow"/>
      <family val="2"/>
    </font>
    <font>
      <sz val="9"/>
      <name val="Arial Narrow"/>
      <family val="2"/>
    </font>
    <font>
      <sz val="9"/>
      <name val="Times New Roman"/>
      <family val="1"/>
    </font>
    <font>
      <sz val="10.5"/>
      <name val="Arial"/>
      <family val="2"/>
    </font>
    <font>
      <sz val="10.5"/>
      <name val="Arial Narrow"/>
      <family val="2"/>
    </font>
    <font>
      <sz val="10.5"/>
      <name val="Times New Roman"/>
      <family val="1"/>
    </font>
    <font>
      <b/>
      <sz val="10"/>
      <name val="Arial Narrow"/>
      <family val="2"/>
    </font>
    <font>
      <sz val="1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3" fillId="0" borderId="0"/>
    <xf numFmtId="9" fontId="2" fillId="0" borderId="0" applyFont="0" applyFill="0" applyBorder="0" applyAlignment="0" applyProtection="0"/>
  </cellStyleXfs>
  <cellXfs count="128">
    <xf numFmtId="0" fontId="0" fillId="0" borderId="0" xfId="0"/>
    <xf numFmtId="10" fontId="0" fillId="0" borderId="0" xfId="0" applyNumberFormat="1"/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5" fillId="0" borderId="5" xfId="0" applyFont="1" applyBorder="1" applyAlignment="1">
      <alignment horizontal="left" wrapText="1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center" vertical="center"/>
    </xf>
    <xf numFmtId="4" fontId="7" fillId="2" borderId="5" xfId="0" applyNumberFormat="1" applyFont="1" applyFill="1" applyBorder="1" applyAlignment="1">
      <alignment horizontal="center" vertical="center"/>
    </xf>
    <xf numFmtId="3" fontId="7" fillId="0" borderId="5" xfId="0" applyNumberFormat="1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wrapText="1"/>
    </xf>
    <xf numFmtId="0" fontId="7" fillId="0" borderId="5" xfId="0" applyFont="1" applyBorder="1" applyAlignment="1">
      <alignment horizontal="justify" wrapText="1"/>
    </xf>
    <xf numFmtId="0" fontId="7" fillId="0" borderId="5" xfId="0" applyFont="1" applyFill="1" applyBorder="1" applyAlignment="1">
      <alignment horizontal="center" wrapText="1"/>
    </xf>
    <xf numFmtId="4" fontId="7" fillId="0" borderId="5" xfId="0" applyNumberFormat="1" applyFont="1" applyBorder="1" applyAlignment="1">
      <alignment horizontal="center"/>
    </xf>
    <xf numFmtId="164" fontId="7" fillId="0" borderId="5" xfId="1" applyFont="1" applyBorder="1" applyAlignment="1">
      <alignment horizontal="right"/>
    </xf>
    <xf numFmtId="4" fontId="7" fillId="3" borderId="5" xfId="0" applyNumberFormat="1" applyFont="1" applyFill="1" applyBorder="1" applyAlignment="1">
      <alignment horizontal="right"/>
    </xf>
    <xf numFmtId="2" fontId="7" fillId="0" borderId="5" xfId="0" applyNumberFormat="1" applyFont="1" applyBorder="1" applyAlignment="1">
      <alignment horizontal="right"/>
    </xf>
    <xf numFmtId="4" fontId="5" fillId="4" borderId="5" xfId="0" applyNumberFormat="1" applyFont="1" applyFill="1" applyBorder="1" applyAlignment="1">
      <alignment horizontal="center" vertical="center"/>
    </xf>
    <xf numFmtId="3" fontId="8" fillId="0" borderId="5" xfId="0" applyNumberFormat="1" applyFont="1" applyFill="1" applyBorder="1" applyAlignment="1">
      <alignment horizontal="center" vertical="center"/>
    </xf>
    <xf numFmtId="4" fontId="7" fillId="0" borderId="7" xfId="0" applyNumberFormat="1" applyFont="1" applyFill="1" applyBorder="1" applyAlignment="1">
      <alignment horizontal="center" wrapText="1"/>
    </xf>
    <xf numFmtId="0" fontId="6" fillId="0" borderId="0" xfId="0" applyFont="1"/>
    <xf numFmtId="0" fontId="7" fillId="0" borderId="7" xfId="0" applyFont="1" applyFill="1" applyBorder="1" applyAlignment="1">
      <alignment horizontal="center" wrapText="1"/>
    </xf>
    <xf numFmtId="165" fontId="7" fillId="0" borderId="5" xfId="0" applyNumberFormat="1" applyFont="1" applyBorder="1" applyAlignment="1">
      <alignment horizontal="center"/>
    </xf>
    <xf numFmtId="2" fontId="7" fillId="0" borderId="5" xfId="0" applyNumberFormat="1" applyFont="1" applyBorder="1" applyAlignment="1">
      <alignment horizontal="center"/>
    </xf>
    <xf numFmtId="0" fontId="5" fillId="2" borderId="5" xfId="0" applyFont="1" applyFill="1" applyBorder="1" applyAlignment="1">
      <alignment horizontal="center" wrapText="1"/>
    </xf>
    <xf numFmtId="0" fontId="8" fillId="3" borderId="5" xfId="3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vertical="center" wrapText="1"/>
    </xf>
    <xf numFmtId="4" fontId="5" fillId="2" borderId="5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right"/>
    </xf>
    <xf numFmtId="0" fontId="7" fillId="0" borderId="8" xfId="0" applyFont="1" applyBorder="1" applyAlignment="1">
      <alignment horizontal="justify" wrapText="1"/>
    </xf>
    <xf numFmtId="0" fontId="7" fillId="0" borderId="8" xfId="0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 wrapText="1"/>
    </xf>
    <xf numFmtId="4" fontId="7" fillId="0" borderId="0" xfId="0" applyNumberFormat="1" applyFont="1" applyBorder="1" applyAlignment="1">
      <alignment horizontal="center" vertical="center"/>
    </xf>
    <xf numFmtId="166" fontId="6" fillId="0" borderId="0" xfId="0" applyNumberFormat="1" applyFont="1"/>
    <xf numFmtId="4" fontId="0" fillId="0" borderId="0" xfId="0" applyNumberFormat="1"/>
    <xf numFmtId="0" fontId="7" fillId="0" borderId="0" xfId="0" applyFont="1" applyBorder="1" applyAlignment="1">
      <alignment horizontal="center"/>
    </xf>
    <xf numFmtId="4" fontId="6" fillId="0" borderId="0" xfId="0" applyNumberFormat="1" applyFont="1" applyBorder="1" applyAlignment="1">
      <alignment horizontal="center" vertical="center"/>
    </xf>
    <xf numFmtId="0" fontId="0" fillId="0" borderId="0" xfId="0" applyFill="1" applyBorder="1"/>
    <xf numFmtId="0" fontId="10" fillId="0" borderId="0" xfId="0" applyFont="1" applyFill="1" applyBorder="1"/>
    <xf numFmtId="0" fontId="11" fillId="0" borderId="0" xfId="0" applyFont="1" applyFill="1" applyBorder="1"/>
    <xf numFmtId="0" fontId="0" fillId="0" borderId="0" xfId="0" applyBorder="1"/>
    <xf numFmtId="164" fontId="0" fillId="0" borderId="0" xfId="1" applyFont="1" applyFill="1" applyBorder="1"/>
    <xf numFmtId="0" fontId="3" fillId="2" borderId="7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2" fontId="4" fillId="0" borderId="5" xfId="0" applyNumberFormat="1" applyFont="1" applyFill="1" applyBorder="1" applyAlignment="1">
      <alignment horizontal="center"/>
    </xf>
    <xf numFmtId="164" fontId="4" fillId="0" borderId="5" xfId="1" applyFont="1" applyFill="1" applyBorder="1"/>
    <xf numFmtId="0" fontId="4" fillId="0" borderId="9" xfId="0" applyFont="1" applyFill="1" applyBorder="1"/>
    <xf numFmtId="0" fontId="4" fillId="0" borderId="10" xfId="0" applyFont="1" applyFill="1" applyBorder="1"/>
    <xf numFmtId="2" fontId="0" fillId="0" borderId="0" xfId="0" applyNumberFormat="1" applyFill="1" applyBorder="1"/>
    <xf numFmtId="164" fontId="0" fillId="0" borderId="0" xfId="0" applyNumberFormat="1" applyFill="1" applyBorder="1"/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64" fontId="4" fillId="0" borderId="0" xfId="0" applyNumberFormat="1" applyFont="1" applyFill="1" applyBorder="1"/>
    <xf numFmtId="2" fontId="4" fillId="0" borderId="0" xfId="0" applyNumberFormat="1" applyFont="1" applyFill="1" applyBorder="1"/>
    <xf numFmtId="10" fontId="0" fillId="0" borderId="0" xfId="2" applyNumberFormat="1" applyFont="1"/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/>
    <xf numFmtId="2" fontId="3" fillId="0" borderId="7" xfId="0" applyNumberFormat="1" applyFont="1" applyFill="1" applyBorder="1"/>
    <xf numFmtId="2" fontId="3" fillId="2" borderId="2" xfId="0" applyNumberFormat="1" applyFont="1" applyFill="1" applyBorder="1" applyAlignment="1">
      <alignment horizontal="center"/>
    </xf>
    <xf numFmtId="0" fontId="3" fillId="2" borderId="5" xfId="0" applyFont="1" applyFill="1" applyBorder="1"/>
    <xf numFmtId="2" fontId="3" fillId="2" borderId="5" xfId="0" applyNumberFormat="1" applyFont="1" applyFill="1" applyBorder="1"/>
    <xf numFmtId="0" fontId="3" fillId="0" borderId="6" xfId="0" applyFont="1" applyFill="1" applyBorder="1" applyAlignment="1">
      <alignment horizontal="left"/>
    </xf>
    <xf numFmtId="4" fontId="3" fillId="0" borderId="7" xfId="0" applyNumberFormat="1" applyFont="1" applyFill="1" applyBorder="1"/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4" fillId="0" borderId="18" xfId="0" applyFont="1" applyFill="1" applyBorder="1"/>
    <xf numFmtId="164" fontId="4" fillId="0" borderId="19" xfId="1" applyFont="1" applyFill="1" applyBorder="1"/>
    <xf numFmtId="0" fontId="4" fillId="0" borderId="20" xfId="0" applyFont="1" applyFill="1" applyBorder="1"/>
    <xf numFmtId="0" fontId="4" fillId="0" borderId="21" xfId="0" applyFont="1" applyFill="1" applyBorder="1"/>
    <xf numFmtId="2" fontId="3" fillId="0" borderId="17" xfId="0" applyNumberFormat="1" applyFont="1" applyFill="1" applyBorder="1"/>
    <xf numFmtId="2" fontId="3" fillId="2" borderId="19" xfId="0" applyNumberFormat="1" applyFont="1" applyFill="1" applyBorder="1"/>
    <xf numFmtId="4" fontId="3" fillId="0" borderId="17" xfId="0" applyNumberFormat="1" applyFont="1" applyFill="1" applyBorder="1"/>
    <xf numFmtId="0" fontId="3" fillId="2" borderId="25" xfId="0" applyFont="1" applyFill="1" applyBorder="1" applyAlignment="1">
      <alignment horizontal="left"/>
    </xf>
    <xf numFmtId="164" fontId="3" fillId="2" borderId="10" xfId="0" applyNumberFormat="1" applyFont="1" applyFill="1" applyBorder="1"/>
    <xf numFmtId="4" fontId="3" fillId="2" borderId="10" xfId="0" applyNumberFormat="1" applyFont="1" applyFill="1" applyBorder="1"/>
    <xf numFmtId="4" fontId="3" fillId="2" borderId="21" xfId="0" applyNumberFormat="1" applyFont="1" applyFill="1" applyBorder="1"/>
    <xf numFmtId="0" fontId="5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4" fillId="0" borderId="0" xfId="0" applyFont="1"/>
    <xf numFmtId="0" fontId="8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14" fillId="0" borderId="1" xfId="0" applyFont="1" applyBorder="1" applyAlignment="1">
      <alignment horizontal="center"/>
    </xf>
    <xf numFmtId="0" fontId="14" fillId="0" borderId="1" xfId="0" applyFont="1" applyBorder="1"/>
    <xf numFmtId="0" fontId="8" fillId="0" borderId="1" xfId="0" applyFont="1" applyBorder="1" applyAlignment="1">
      <alignment horizontal="center" vertical="center"/>
    </xf>
    <xf numFmtId="0" fontId="4" fillId="0" borderId="0" xfId="0" applyFont="1"/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15" fillId="0" borderId="0" xfId="0" applyFont="1" applyAlignment="1">
      <alignment vertical="center"/>
    </xf>
    <xf numFmtId="0" fontId="18" fillId="0" borderId="0" xfId="0" applyFont="1" applyFill="1" applyBorder="1" applyAlignment="1">
      <alignment horizontal="left"/>
    </xf>
    <xf numFmtId="0" fontId="18" fillId="0" borderId="0" xfId="0" applyFont="1" applyFill="1" applyBorder="1"/>
    <xf numFmtId="2" fontId="18" fillId="0" borderId="0" xfId="0" applyNumberFormat="1" applyFont="1" applyFill="1" applyBorder="1"/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0" fontId="2" fillId="0" borderId="0" xfId="0" applyFont="1"/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7" fillId="2" borderId="3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2" borderId="2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left"/>
    </xf>
    <xf numFmtId="0" fontId="3" fillId="2" borderId="24" xfId="0" applyFont="1" applyFill="1" applyBorder="1" applyAlignment="1">
      <alignment horizontal="left"/>
    </xf>
    <xf numFmtId="0" fontId="3" fillId="2" borderId="25" xfId="0" applyFont="1" applyFill="1" applyBorder="1" applyAlignment="1">
      <alignment horizontal="left"/>
    </xf>
    <xf numFmtId="0" fontId="12" fillId="0" borderId="13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</cellXfs>
  <cellStyles count="6">
    <cellStyle name="Normal" xfId="0" builtinId="0"/>
    <cellStyle name="Normal 2" xfId="3"/>
    <cellStyle name="Normal 3 4" xfId="4"/>
    <cellStyle name="Porcentagem" xfId="2" builtinId="5"/>
    <cellStyle name="Porcentagem 2" xfId="5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liana.netto\Downloads\PLANILH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lha de rosto"/>
      <sheetName val="Planilha de Custo"/>
      <sheetName val="Cronograma Fisico-Financeiro"/>
      <sheetName val="Memorial de Calculo"/>
      <sheetName val="DETALHE DO BDI"/>
      <sheetName val="COMP.01 ADMINISTRAÇÃO LOCAL  "/>
      <sheetName val="COMP.40423 DER ES"/>
      <sheetName val="COMP.42697 DER ES"/>
      <sheetName val="COMP.40861 DER ES"/>
      <sheetName val="COMP.41526 DER ES"/>
    </sheetNames>
    <sheetDataSet>
      <sheetData sheetId="0" refreshError="1"/>
      <sheetData sheetId="1"/>
      <sheetData sheetId="2" refreshError="1"/>
      <sheetData sheetId="3">
        <row r="14">
          <cell r="H14">
            <v>6.4</v>
          </cell>
        </row>
        <row r="19">
          <cell r="H19">
            <v>15</v>
          </cell>
        </row>
        <row r="25">
          <cell r="H25">
            <v>3726.4656</v>
          </cell>
        </row>
        <row r="31">
          <cell r="H31">
            <v>342.83483519999999</v>
          </cell>
        </row>
        <row r="36">
          <cell r="I36">
            <v>2981.1724800000002</v>
          </cell>
        </row>
        <row r="42">
          <cell r="H42">
            <v>342.83483519999999</v>
          </cell>
        </row>
        <row r="47">
          <cell r="H47">
            <v>219</v>
          </cell>
        </row>
        <row r="52">
          <cell r="H52">
            <v>24.09</v>
          </cell>
        </row>
        <row r="58">
          <cell r="H58">
            <v>2505.2999996765998</v>
          </cell>
        </row>
        <row r="64">
          <cell r="H64">
            <v>230.48759997024717</v>
          </cell>
        </row>
        <row r="69">
          <cell r="I69">
            <v>2004.2399997412799</v>
          </cell>
        </row>
        <row r="75">
          <cell r="H75">
            <v>230.48759997024717</v>
          </cell>
        </row>
        <row r="80">
          <cell r="H80">
            <v>160.99</v>
          </cell>
        </row>
        <row r="85">
          <cell r="H85">
            <v>16.5</v>
          </cell>
        </row>
        <row r="91">
          <cell r="H91">
            <v>300</v>
          </cell>
        </row>
        <row r="96">
          <cell r="H96">
            <v>1119.0199998273602</v>
          </cell>
        </row>
        <row r="101">
          <cell r="H101">
            <v>102.94983998411713</v>
          </cell>
        </row>
        <row r="106">
          <cell r="I106">
            <v>895.21599986188812</v>
          </cell>
        </row>
        <row r="111">
          <cell r="H111">
            <v>102.94983998411713</v>
          </cell>
        </row>
        <row r="116">
          <cell r="H116">
            <v>9</v>
          </cell>
        </row>
        <row r="121">
          <cell r="H121">
            <v>60</v>
          </cell>
        </row>
        <row r="126">
          <cell r="H126">
            <v>3.5999999999999996</v>
          </cell>
        </row>
        <row r="131">
          <cell r="H131">
            <v>22.004999999999999</v>
          </cell>
        </row>
        <row r="136">
          <cell r="H136">
            <v>489</v>
          </cell>
        </row>
        <row r="142">
          <cell r="H142">
            <v>900</v>
          </cell>
        </row>
        <row r="148">
          <cell r="H148">
            <v>82.8</v>
          </cell>
        </row>
        <row r="153">
          <cell r="I153">
            <v>720</v>
          </cell>
        </row>
        <row r="159">
          <cell r="H159">
            <v>82.8</v>
          </cell>
        </row>
        <row r="165">
          <cell r="H165">
            <v>1.71</v>
          </cell>
        </row>
        <row r="170">
          <cell r="H170">
            <v>110.91799999999999</v>
          </cell>
        </row>
        <row r="175">
          <cell r="H175">
            <v>139.56800000000001</v>
          </cell>
        </row>
        <row r="181">
          <cell r="H181">
            <v>1.01</v>
          </cell>
        </row>
        <row r="186">
          <cell r="H186">
            <v>57.660000000000004</v>
          </cell>
        </row>
        <row r="191">
          <cell r="H191">
            <v>81.688000000000002</v>
          </cell>
        </row>
        <row r="197">
          <cell r="G197">
            <v>0.35</v>
          </cell>
        </row>
        <row r="202">
          <cell r="H202">
            <v>17.05</v>
          </cell>
        </row>
        <row r="207">
          <cell r="H207">
            <v>54.624000000000002</v>
          </cell>
        </row>
        <row r="213">
          <cell r="H213">
            <v>1.05</v>
          </cell>
        </row>
        <row r="218">
          <cell r="H218">
            <v>49.6</v>
          </cell>
        </row>
        <row r="223">
          <cell r="H223">
            <v>22.5</v>
          </cell>
        </row>
        <row r="229">
          <cell r="H229">
            <v>120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97"/>
  <sheetViews>
    <sheetView tabSelected="1" view="pageBreakPreview" zoomScale="130" zoomScaleNormal="130" zoomScaleSheetLayoutView="130" workbookViewId="0">
      <selection activeCell="C5" sqref="C5"/>
    </sheetView>
  </sheetViews>
  <sheetFormatPr defaultRowHeight="12.75"/>
  <cols>
    <col min="1" max="1" width="7" customWidth="1"/>
    <col min="2" max="2" width="12.7109375" customWidth="1"/>
    <col min="3" max="3" width="36.140625" customWidth="1"/>
    <col min="4" max="4" width="7" customWidth="1"/>
    <col min="5" max="5" width="8.140625" bestFit="1" customWidth="1"/>
    <col min="6" max="6" width="13.140625" bestFit="1" customWidth="1"/>
    <col min="7" max="7" width="11.140625" customWidth="1"/>
    <col min="9" max="9" width="9.5703125" bestFit="1" customWidth="1"/>
  </cols>
  <sheetData>
    <row r="3" spans="1:9">
      <c r="A3" s="116"/>
      <c r="B3" s="116"/>
      <c r="C3" s="116"/>
      <c r="D3" s="116"/>
      <c r="E3" s="116"/>
      <c r="F3" s="116"/>
      <c r="G3" s="116"/>
    </row>
    <row r="5" spans="1:9">
      <c r="A5" s="85"/>
      <c r="B5" s="86"/>
      <c r="C5" s="87"/>
      <c r="D5" s="88"/>
      <c r="E5" s="88"/>
      <c r="F5" s="88"/>
      <c r="G5" s="88"/>
      <c r="I5" s="1"/>
    </row>
    <row r="6" spans="1:9">
      <c r="A6" s="89"/>
      <c r="B6" s="90"/>
      <c r="C6" s="91"/>
      <c r="D6" s="92"/>
      <c r="E6" s="92"/>
      <c r="F6" s="3"/>
      <c r="G6" s="3"/>
      <c r="I6" s="2"/>
    </row>
    <row r="7" spans="1:9">
      <c r="A7" s="5" t="s">
        <v>0</v>
      </c>
      <c r="B7" s="4" t="s">
        <v>1</v>
      </c>
      <c r="C7" s="5" t="s">
        <v>2</v>
      </c>
      <c r="D7" s="4" t="s">
        <v>3</v>
      </c>
      <c r="E7" s="4" t="s">
        <v>4</v>
      </c>
      <c r="F7" s="4" t="s">
        <v>5</v>
      </c>
      <c r="G7" s="4" t="s">
        <v>6</v>
      </c>
    </row>
    <row r="8" spans="1:9">
      <c r="A8" s="6"/>
      <c r="B8" s="6"/>
      <c r="C8" s="7"/>
      <c r="D8" s="8"/>
      <c r="E8" s="9"/>
      <c r="F8" s="9"/>
      <c r="G8" s="10"/>
      <c r="I8" s="1"/>
    </row>
    <row r="9" spans="1:9">
      <c r="A9" s="11">
        <v>1</v>
      </c>
      <c r="B9" s="11"/>
      <c r="C9" s="12" t="s">
        <v>7</v>
      </c>
      <c r="D9" s="13"/>
      <c r="E9" s="14"/>
      <c r="F9" s="14"/>
      <c r="G9" s="14"/>
    </row>
    <row r="10" spans="1:9" ht="32.25">
      <c r="A10" s="15" t="s">
        <v>8</v>
      </c>
      <c r="B10" s="16" t="s">
        <v>9</v>
      </c>
      <c r="C10" s="17" t="s">
        <v>10</v>
      </c>
      <c r="D10" s="18" t="s">
        <v>11</v>
      </c>
      <c r="E10" s="19">
        <f>'[1]Memorial de Calculo'!H14</f>
        <v>6.4</v>
      </c>
      <c r="F10" s="20">
        <v>362</v>
      </c>
      <c r="G10" s="21">
        <f>F10*E10</f>
        <v>2316.8000000000002</v>
      </c>
    </row>
    <row r="11" spans="1:9" ht="74.25">
      <c r="A11" s="15" t="s">
        <v>12</v>
      </c>
      <c r="B11" s="16" t="s">
        <v>13</v>
      </c>
      <c r="C11" s="17" t="s">
        <v>14</v>
      </c>
      <c r="D11" s="18" t="s">
        <v>11</v>
      </c>
      <c r="E11" s="19">
        <f>'[1]Memorial de Calculo'!H19</f>
        <v>15</v>
      </c>
      <c r="F11" s="22">
        <v>400</v>
      </c>
      <c r="G11" s="21">
        <f>F11*E11</f>
        <v>6000</v>
      </c>
    </row>
    <row r="12" spans="1:9" ht="36.75" customHeight="1">
      <c r="A12" s="6"/>
      <c r="B12" s="6"/>
      <c r="C12" s="7" t="s">
        <v>15</v>
      </c>
      <c r="D12" s="8"/>
      <c r="E12" s="9"/>
      <c r="F12" s="9"/>
      <c r="G12" s="23">
        <f>SUM(G10:G11)</f>
        <v>8316.7999999999993</v>
      </c>
    </row>
    <row r="13" spans="1:9">
      <c r="A13" s="6"/>
      <c r="B13" s="6"/>
      <c r="C13" s="7"/>
      <c r="D13" s="8"/>
      <c r="E13" s="9"/>
      <c r="F13" s="9"/>
      <c r="G13" s="9"/>
    </row>
    <row r="14" spans="1:9" ht="21.75">
      <c r="A14" s="11">
        <v>2</v>
      </c>
      <c r="B14" s="11"/>
      <c r="C14" s="12" t="s">
        <v>16</v>
      </c>
      <c r="D14" s="13"/>
      <c r="E14" s="14"/>
      <c r="F14" s="14"/>
      <c r="G14" s="14"/>
    </row>
    <row r="15" spans="1:9" ht="21.75">
      <c r="A15" s="24" t="s">
        <v>17</v>
      </c>
      <c r="B15" s="16" t="s">
        <v>18</v>
      </c>
      <c r="C15" s="17" t="s">
        <v>19</v>
      </c>
      <c r="D15" s="18" t="s">
        <v>11</v>
      </c>
      <c r="E15" s="19">
        <f>'[1]Memorial de Calculo'!H25</f>
        <v>3726.4656</v>
      </c>
      <c r="F15" s="22">
        <v>1.5</v>
      </c>
      <c r="G15" s="21">
        <f>TRUNC(E15*F15,)</f>
        <v>5589</v>
      </c>
    </row>
    <row r="16" spans="1:9" ht="42.75">
      <c r="A16" s="6">
        <v>2.2000000000000002</v>
      </c>
      <c r="B16" s="16" t="s">
        <v>20</v>
      </c>
      <c r="C16" s="17" t="s">
        <v>21</v>
      </c>
      <c r="D16" s="6" t="s">
        <v>22</v>
      </c>
      <c r="E16" s="19">
        <f>'[1]Memorial de Calculo'!H31</f>
        <v>342.83483519999999</v>
      </c>
      <c r="F16" s="22">
        <v>261.14999999999998</v>
      </c>
      <c r="G16" s="21">
        <f>TRUNC(E16*F16,2)</f>
        <v>89531.31</v>
      </c>
    </row>
    <row r="17" spans="1:8" ht="32.25">
      <c r="A17" s="6">
        <v>2.2999999999999998</v>
      </c>
      <c r="B17" s="16" t="s">
        <v>23</v>
      </c>
      <c r="C17" s="17" t="s">
        <v>24</v>
      </c>
      <c r="D17" s="6" t="s">
        <v>25</v>
      </c>
      <c r="E17" s="25">
        <f>'[1]Memorial de Calculo'!I36</f>
        <v>2981.1724800000002</v>
      </c>
      <c r="F17" s="22">
        <v>0.97</v>
      </c>
      <c r="G17" s="21">
        <f t="shared" ref="G17:G18" si="0">TRUNC(E17*F17,)</f>
        <v>2891</v>
      </c>
    </row>
    <row r="18" spans="1:8" ht="44.25" customHeight="1">
      <c r="A18" s="6">
        <v>2.4</v>
      </c>
      <c r="B18" s="16" t="s">
        <v>26</v>
      </c>
      <c r="C18" s="17" t="s">
        <v>27</v>
      </c>
      <c r="D18" s="6" t="s">
        <v>22</v>
      </c>
      <c r="E18" s="25">
        <f>'[1]Memorial de Calculo'!H42</f>
        <v>342.83483519999999</v>
      </c>
      <c r="F18" s="22">
        <v>3.73</v>
      </c>
      <c r="G18" s="21">
        <f t="shared" si="0"/>
        <v>1278</v>
      </c>
    </row>
    <row r="19" spans="1:8" ht="33.75" customHeight="1">
      <c r="A19" s="6"/>
      <c r="B19" s="6"/>
      <c r="C19" s="7" t="s">
        <v>28</v>
      </c>
      <c r="D19" s="8"/>
      <c r="E19" s="9"/>
      <c r="F19" s="9"/>
      <c r="G19" s="23">
        <f>SUM(G15:G18)</f>
        <v>99289.31</v>
      </c>
      <c r="H19" s="26"/>
    </row>
    <row r="20" spans="1:8" ht="45" customHeight="1">
      <c r="A20" s="6"/>
      <c r="B20" s="6"/>
      <c r="C20" s="7"/>
      <c r="D20" s="8"/>
      <c r="E20" s="9"/>
      <c r="F20" s="9"/>
      <c r="G20" s="10"/>
    </row>
    <row r="21" spans="1:8" ht="21.75">
      <c r="A21" s="11">
        <v>3</v>
      </c>
      <c r="B21" s="11"/>
      <c r="C21" s="12" t="s">
        <v>29</v>
      </c>
      <c r="D21" s="13"/>
      <c r="E21" s="14"/>
      <c r="F21" s="14"/>
      <c r="G21" s="14"/>
    </row>
    <row r="22" spans="1:8" ht="32.25">
      <c r="A22" s="6">
        <v>3.1</v>
      </c>
      <c r="B22" s="16" t="s">
        <v>30</v>
      </c>
      <c r="C22" s="17" t="s">
        <v>31</v>
      </c>
      <c r="D22" s="18" t="s">
        <v>32</v>
      </c>
      <c r="E22" s="19">
        <f>'[1]Memorial de Calculo'!H47</f>
        <v>219</v>
      </c>
      <c r="F22" s="22">
        <v>139.5</v>
      </c>
      <c r="G22" s="21">
        <f>E22*F22</f>
        <v>30550.5</v>
      </c>
    </row>
    <row r="23" spans="1:8" ht="21.75">
      <c r="A23" s="6">
        <v>3.2</v>
      </c>
      <c r="B23" s="16" t="s">
        <v>33</v>
      </c>
      <c r="C23" s="17" t="s">
        <v>34</v>
      </c>
      <c r="D23" s="18" t="s">
        <v>32</v>
      </c>
      <c r="E23" s="19">
        <f>'[1]Memorial de Calculo'!H52</f>
        <v>24.09</v>
      </c>
      <c r="F23" s="22">
        <v>574.39</v>
      </c>
      <c r="G23" s="21">
        <f>E23*F23</f>
        <v>13837.0551</v>
      </c>
    </row>
    <row r="24" spans="1:8">
      <c r="A24" s="6"/>
      <c r="B24" s="6"/>
      <c r="C24" s="7" t="s">
        <v>35</v>
      </c>
      <c r="D24" s="8"/>
      <c r="E24" s="9"/>
      <c r="F24" s="9"/>
      <c r="G24" s="23">
        <f>SUM(G22:G23)</f>
        <v>44387.555099999998</v>
      </c>
    </row>
    <row r="25" spans="1:8">
      <c r="A25" s="6"/>
      <c r="B25" s="6"/>
      <c r="C25" s="7"/>
      <c r="D25" s="8"/>
      <c r="E25" s="9"/>
      <c r="F25" s="9"/>
      <c r="G25" s="10"/>
    </row>
    <row r="26" spans="1:8" ht="21.75">
      <c r="A26" s="11">
        <v>4</v>
      </c>
      <c r="B26" s="11"/>
      <c r="C26" s="12" t="s">
        <v>36</v>
      </c>
      <c r="D26" s="13"/>
      <c r="E26" s="14"/>
      <c r="F26" s="14"/>
      <c r="G26" s="14"/>
    </row>
    <row r="27" spans="1:8" ht="21.75">
      <c r="A27" s="6">
        <v>4.0999999999999996</v>
      </c>
      <c r="B27" s="16" t="s">
        <v>18</v>
      </c>
      <c r="C27" s="17" t="s">
        <v>19</v>
      </c>
      <c r="D27" s="18" t="s">
        <v>11</v>
      </c>
      <c r="E27" s="19">
        <f>'[1]Memorial de Calculo'!H58</f>
        <v>2505.2999996765998</v>
      </c>
      <c r="F27" s="22">
        <v>1.5</v>
      </c>
      <c r="G27" s="21">
        <f>E27*F27</f>
        <v>3757.9499995148999</v>
      </c>
    </row>
    <row r="28" spans="1:8" ht="42.75">
      <c r="A28" s="6">
        <v>4.2</v>
      </c>
      <c r="B28" s="16" t="s">
        <v>20</v>
      </c>
      <c r="C28" s="17" t="s">
        <v>21</v>
      </c>
      <c r="D28" s="6" t="s">
        <v>22</v>
      </c>
      <c r="E28" s="19">
        <f>'[1]Memorial de Calculo'!H64</f>
        <v>230.48759997024717</v>
      </c>
      <c r="F28" s="22">
        <v>261.14999999999998</v>
      </c>
      <c r="G28" s="21">
        <f t="shared" ref="G28:G30" si="1">E28*F28</f>
        <v>60191.836732230047</v>
      </c>
    </row>
    <row r="29" spans="1:8" ht="32.25">
      <c r="A29" s="6">
        <v>4.3</v>
      </c>
      <c r="B29" s="16" t="s">
        <v>23</v>
      </c>
      <c r="C29" s="17" t="s">
        <v>24</v>
      </c>
      <c r="D29" s="6" t="s">
        <v>25</v>
      </c>
      <c r="E29" s="25">
        <f>'[1]Memorial de Calculo'!I69</f>
        <v>2004.2399997412799</v>
      </c>
      <c r="F29" s="22">
        <v>0.97</v>
      </c>
      <c r="G29" s="21">
        <f t="shared" si="1"/>
        <v>1944.1127997490414</v>
      </c>
    </row>
    <row r="30" spans="1:8" ht="45.75" customHeight="1">
      <c r="A30" s="6">
        <v>4.4000000000000004</v>
      </c>
      <c r="B30" s="16" t="s">
        <v>26</v>
      </c>
      <c r="C30" s="17" t="s">
        <v>27</v>
      </c>
      <c r="D30" s="6" t="s">
        <v>22</v>
      </c>
      <c r="E30" s="19">
        <f>'[1]Memorial de Calculo'!H75</f>
        <v>230.48759997024717</v>
      </c>
      <c r="F30" s="22">
        <v>3.73</v>
      </c>
      <c r="G30" s="21">
        <f t="shared" si="1"/>
        <v>859.71874788902198</v>
      </c>
    </row>
    <row r="31" spans="1:8" ht="36" customHeight="1">
      <c r="A31" s="6"/>
      <c r="B31" s="6"/>
      <c r="C31" s="7" t="s">
        <v>37</v>
      </c>
      <c r="D31" s="8"/>
      <c r="E31" s="9"/>
      <c r="F31" s="9"/>
      <c r="G31" s="23">
        <f>SUM(G27:G30)</f>
        <v>66753.618279383023</v>
      </c>
      <c r="H31" s="26"/>
    </row>
    <row r="32" spans="1:8" ht="45.75" customHeight="1">
      <c r="A32" s="6"/>
      <c r="B32" s="6"/>
      <c r="C32" s="7"/>
      <c r="D32" s="8"/>
      <c r="E32" s="9"/>
      <c r="F32" s="9"/>
      <c r="G32" s="10"/>
    </row>
    <row r="33" spans="1:8" ht="21.75">
      <c r="A33" s="11">
        <v>5</v>
      </c>
      <c r="B33" s="11"/>
      <c r="C33" s="12" t="s">
        <v>38</v>
      </c>
      <c r="D33" s="13"/>
      <c r="E33" s="14"/>
      <c r="F33" s="14"/>
      <c r="G33" s="14"/>
    </row>
    <row r="34" spans="1:8" ht="32.25">
      <c r="A34" s="6">
        <v>5.0999999999999996</v>
      </c>
      <c r="B34" s="16" t="s">
        <v>30</v>
      </c>
      <c r="C34" s="17" t="s">
        <v>31</v>
      </c>
      <c r="D34" s="18" t="s">
        <v>32</v>
      </c>
      <c r="E34" s="19">
        <f>'[1]Memorial de Calculo'!H80</f>
        <v>160.99</v>
      </c>
      <c r="F34" s="22">
        <v>139.5</v>
      </c>
      <c r="G34" s="21">
        <f>E34*F34</f>
        <v>22458.105</v>
      </c>
    </row>
    <row r="35" spans="1:8" ht="21.75">
      <c r="A35" s="6">
        <v>5.2</v>
      </c>
      <c r="B35" s="16" t="s">
        <v>33</v>
      </c>
      <c r="C35" s="17" t="s">
        <v>34</v>
      </c>
      <c r="D35" s="18" t="s">
        <v>32</v>
      </c>
      <c r="E35" s="19">
        <f>'[1]Memorial de Calculo'!H85</f>
        <v>16.5</v>
      </c>
      <c r="F35" s="22">
        <v>574.39</v>
      </c>
      <c r="G35" s="21">
        <f>E35*F35</f>
        <v>9477.4349999999995</v>
      </c>
    </row>
    <row r="36" spans="1:8">
      <c r="A36" s="6"/>
      <c r="B36" s="6"/>
      <c r="C36" s="7" t="s">
        <v>39</v>
      </c>
      <c r="D36" s="8"/>
      <c r="E36" s="9"/>
      <c r="F36" s="9"/>
      <c r="G36" s="23">
        <f>SUM(G34:G35)</f>
        <v>31935.54</v>
      </c>
    </row>
    <row r="37" spans="1:8">
      <c r="A37" s="6"/>
      <c r="B37" s="6"/>
      <c r="C37" s="7"/>
      <c r="D37" s="8"/>
      <c r="E37" s="9"/>
      <c r="F37" s="9"/>
      <c r="G37" s="10"/>
    </row>
    <row r="38" spans="1:8" ht="21.75">
      <c r="A38" s="11">
        <v>6</v>
      </c>
      <c r="B38" s="11"/>
      <c r="C38" s="12" t="s">
        <v>40</v>
      </c>
      <c r="D38" s="13"/>
      <c r="E38" s="14"/>
      <c r="F38" s="14"/>
      <c r="G38" s="14"/>
    </row>
    <row r="39" spans="1:8" ht="42.75">
      <c r="A39" s="6">
        <v>6.1</v>
      </c>
      <c r="B39" s="16" t="s">
        <v>41</v>
      </c>
      <c r="C39" s="17" t="s">
        <v>42</v>
      </c>
      <c r="D39" s="27" t="s">
        <v>11</v>
      </c>
      <c r="E39" s="19">
        <f>'[1]Memorial de Calculo'!H91</f>
        <v>300</v>
      </c>
      <c r="F39" s="22">
        <v>53.49</v>
      </c>
      <c r="G39" s="21">
        <f>E39*F39</f>
        <v>16047</v>
      </c>
    </row>
    <row r="40" spans="1:8" ht="21.75">
      <c r="A40" s="6">
        <v>6.2</v>
      </c>
      <c r="B40" s="16" t="s">
        <v>18</v>
      </c>
      <c r="C40" s="17" t="s">
        <v>19</v>
      </c>
      <c r="D40" s="18" t="s">
        <v>11</v>
      </c>
      <c r="E40" s="19">
        <f>'[1]Memorial de Calculo'!H96</f>
        <v>1119.0199998273602</v>
      </c>
      <c r="F40" s="22">
        <v>1.5</v>
      </c>
      <c r="G40" s="21">
        <f t="shared" ref="G40:G48" si="2">E40*F40</f>
        <v>1678.5299997410402</v>
      </c>
    </row>
    <row r="41" spans="1:8" ht="42.75">
      <c r="A41" s="6">
        <v>6.3</v>
      </c>
      <c r="B41" s="16" t="s">
        <v>20</v>
      </c>
      <c r="C41" s="17" t="s">
        <v>21</v>
      </c>
      <c r="D41" s="6" t="s">
        <v>22</v>
      </c>
      <c r="E41" s="19">
        <f>'[1]Memorial de Calculo'!H101</f>
        <v>102.94983998411713</v>
      </c>
      <c r="F41" s="22">
        <v>261.14999999999998</v>
      </c>
      <c r="G41" s="21">
        <f t="shared" si="2"/>
        <v>26885.350711852188</v>
      </c>
    </row>
    <row r="42" spans="1:8" ht="32.25">
      <c r="A42" s="6">
        <v>6.4</v>
      </c>
      <c r="B42" s="16" t="s">
        <v>23</v>
      </c>
      <c r="C42" s="17" t="s">
        <v>24</v>
      </c>
      <c r="D42" s="6" t="s">
        <v>25</v>
      </c>
      <c r="E42" s="25">
        <f>'[1]Memorial de Calculo'!I106</f>
        <v>895.21599986188812</v>
      </c>
      <c r="F42" s="22">
        <v>0.97</v>
      </c>
      <c r="G42" s="21">
        <f t="shared" si="2"/>
        <v>868.35951986603141</v>
      </c>
    </row>
    <row r="43" spans="1:8" ht="45" customHeight="1">
      <c r="A43" s="28">
        <v>6.5</v>
      </c>
      <c r="B43" s="16" t="s">
        <v>26</v>
      </c>
      <c r="C43" s="17" t="s">
        <v>27</v>
      </c>
      <c r="D43" s="6" t="s">
        <v>22</v>
      </c>
      <c r="E43" s="19">
        <f>'[1]Memorial de Calculo'!H111</f>
        <v>102.94983998411713</v>
      </c>
      <c r="F43" s="22">
        <v>3.73</v>
      </c>
      <c r="G43" s="21">
        <f t="shared" si="2"/>
        <v>384.00290314075693</v>
      </c>
    </row>
    <row r="44" spans="1:8" ht="36" customHeight="1">
      <c r="A44" s="28">
        <v>6.6</v>
      </c>
      <c r="B44" s="16" t="s">
        <v>43</v>
      </c>
      <c r="C44" s="17" t="s">
        <v>44</v>
      </c>
      <c r="D44" s="27" t="s">
        <v>45</v>
      </c>
      <c r="E44" s="25">
        <f>'[1]Memorial de Calculo'!H116</f>
        <v>9</v>
      </c>
      <c r="F44" s="22">
        <v>73.069999999999993</v>
      </c>
      <c r="G44" s="21">
        <f t="shared" si="2"/>
        <v>657.62999999999988</v>
      </c>
      <c r="H44" s="26"/>
    </row>
    <row r="45" spans="1:8" ht="45" customHeight="1">
      <c r="A45" s="28">
        <v>6.7</v>
      </c>
      <c r="B45" s="16" t="s">
        <v>46</v>
      </c>
      <c r="C45" s="17" t="s">
        <v>47</v>
      </c>
      <c r="D45" s="27" t="s">
        <v>11</v>
      </c>
      <c r="E45" s="25">
        <f>'[1]Memorial de Calculo'!H121</f>
        <v>60</v>
      </c>
      <c r="F45" s="22">
        <v>42.69</v>
      </c>
      <c r="G45" s="21">
        <f t="shared" si="2"/>
        <v>2561.3999999999996</v>
      </c>
    </row>
    <row r="46" spans="1:8" ht="34.5" customHeight="1">
      <c r="A46" s="28">
        <v>6.8</v>
      </c>
      <c r="B46" s="16" t="s">
        <v>48</v>
      </c>
      <c r="C46" s="17" t="s">
        <v>49</v>
      </c>
      <c r="D46" s="27" t="s">
        <v>45</v>
      </c>
      <c r="E46" s="25">
        <f>'[1]Memorial de Calculo'!H126</f>
        <v>3.5999999999999996</v>
      </c>
      <c r="F46" s="22">
        <v>389.35</v>
      </c>
      <c r="G46" s="21">
        <f t="shared" si="2"/>
        <v>1401.6599999999999</v>
      </c>
      <c r="H46" s="26"/>
    </row>
    <row r="47" spans="1:8" ht="21.75">
      <c r="A47" s="28">
        <v>6.9</v>
      </c>
      <c r="B47" s="16" t="s">
        <v>50</v>
      </c>
      <c r="C47" s="17" t="s">
        <v>51</v>
      </c>
      <c r="D47" s="27" t="s">
        <v>45</v>
      </c>
      <c r="E47" s="25">
        <f>'[1]Memorial de Calculo'!H131</f>
        <v>22.004999999999999</v>
      </c>
      <c r="F47" s="22">
        <v>134.21</v>
      </c>
      <c r="G47" s="21">
        <f t="shared" si="2"/>
        <v>2953.2910500000003</v>
      </c>
    </row>
    <row r="48" spans="1:8" ht="84.75">
      <c r="A48" s="29">
        <v>6.1</v>
      </c>
      <c r="B48" s="16" t="s">
        <v>52</v>
      </c>
      <c r="C48" s="17" t="s">
        <v>53</v>
      </c>
      <c r="D48" s="27" t="s">
        <v>32</v>
      </c>
      <c r="E48" s="25">
        <f>'[1]Memorial de Calculo'!H136</f>
        <v>489</v>
      </c>
      <c r="F48" s="22">
        <v>45.23</v>
      </c>
      <c r="G48" s="21">
        <f t="shared" si="2"/>
        <v>22117.469999999998</v>
      </c>
    </row>
    <row r="49" spans="1:8">
      <c r="A49" s="6"/>
      <c r="B49" s="16"/>
      <c r="C49" s="7" t="s">
        <v>54</v>
      </c>
      <c r="D49" s="8"/>
      <c r="E49" s="9"/>
      <c r="F49" s="9"/>
      <c r="G49" s="23">
        <f>SUM(G39:G48)</f>
        <v>75554.694184600012</v>
      </c>
    </row>
    <row r="50" spans="1:8" ht="66" customHeight="1">
      <c r="A50" s="6"/>
      <c r="B50" s="16"/>
      <c r="C50" s="7"/>
      <c r="D50" s="8"/>
      <c r="E50" s="9"/>
      <c r="F50" s="9"/>
      <c r="G50" s="10"/>
    </row>
    <row r="51" spans="1:8" ht="21.75">
      <c r="A51" s="11">
        <v>7</v>
      </c>
      <c r="B51" s="11"/>
      <c r="C51" s="12" t="s">
        <v>55</v>
      </c>
      <c r="D51" s="13"/>
      <c r="E51" s="14"/>
      <c r="F51" s="14"/>
      <c r="G51" s="14"/>
    </row>
    <row r="52" spans="1:8" ht="21.75">
      <c r="A52" s="6">
        <v>7.1</v>
      </c>
      <c r="B52" s="16" t="s">
        <v>18</v>
      </c>
      <c r="C52" s="17" t="s">
        <v>19</v>
      </c>
      <c r="D52" s="18" t="s">
        <v>11</v>
      </c>
      <c r="E52" s="19">
        <f>'[1]Memorial de Calculo'!H142</f>
        <v>900</v>
      </c>
      <c r="F52" s="22">
        <v>1.5</v>
      </c>
      <c r="G52" s="21">
        <f>E52*F52</f>
        <v>1350</v>
      </c>
    </row>
    <row r="53" spans="1:8" ht="42.75">
      <c r="A53" s="6">
        <v>7.2</v>
      </c>
      <c r="B53" s="16" t="s">
        <v>20</v>
      </c>
      <c r="C53" s="17" t="s">
        <v>21</v>
      </c>
      <c r="D53" s="6" t="s">
        <v>22</v>
      </c>
      <c r="E53" s="19">
        <f>'[1]Memorial de Calculo'!H148</f>
        <v>82.8</v>
      </c>
      <c r="F53" s="22">
        <v>261.14999999999998</v>
      </c>
      <c r="G53" s="21">
        <f t="shared" ref="G53:G55" si="3">E53*F53</f>
        <v>21623.219999999998</v>
      </c>
    </row>
    <row r="54" spans="1:8" ht="32.25">
      <c r="A54" s="6">
        <v>7.3</v>
      </c>
      <c r="B54" s="16" t="s">
        <v>23</v>
      </c>
      <c r="C54" s="17" t="s">
        <v>24</v>
      </c>
      <c r="D54" s="6" t="s">
        <v>25</v>
      </c>
      <c r="E54" s="25">
        <f>'[1]Memorial de Calculo'!I153</f>
        <v>720</v>
      </c>
      <c r="F54" s="22">
        <v>0.97</v>
      </c>
      <c r="G54" s="21">
        <f t="shared" si="3"/>
        <v>698.4</v>
      </c>
    </row>
    <row r="55" spans="1:8" ht="45" customHeight="1">
      <c r="A55" s="6">
        <v>7.4</v>
      </c>
      <c r="B55" s="16" t="s">
        <v>26</v>
      </c>
      <c r="C55" s="17" t="s">
        <v>27</v>
      </c>
      <c r="D55" s="6" t="s">
        <v>22</v>
      </c>
      <c r="E55" s="19">
        <f>'[1]Memorial de Calculo'!H159</f>
        <v>82.8</v>
      </c>
      <c r="F55" s="22">
        <v>3.73</v>
      </c>
      <c r="G55" s="21">
        <f t="shared" si="3"/>
        <v>308.84399999999999</v>
      </c>
    </row>
    <row r="56" spans="1:8" ht="36" customHeight="1">
      <c r="A56" s="6"/>
      <c r="B56" s="16"/>
      <c r="C56" s="7" t="s">
        <v>56</v>
      </c>
      <c r="D56" s="8"/>
      <c r="E56" s="9"/>
      <c r="F56" s="9"/>
      <c r="G56" s="23">
        <f>SUM(G52:G55)</f>
        <v>23980.464</v>
      </c>
      <c r="H56" s="26"/>
    </row>
    <row r="57" spans="1:8" ht="42.75" customHeight="1">
      <c r="A57" s="6"/>
      <c r="B57" s="16"/>
      <c r="C57" s="7"/>
      <c r="D57" s="8"/>
      <c r="E57" s="9"/>
      <c r="F57" s="9"/>
      <c r="G57" s="10"/>
    </row>
    <row r="58" spans="1:8" ht="21.75">
      <c r="A58" s="11">
        <v>8</v>
      </c>
      <c r="B58" s="11"/>
      <c r="C58" s="12" t="s">
        <v>57</v>
      </c>
      <c r="D58" s="13"/>
      <c r="E58" s="14"/>
      <c r="F58" s="14"/>
      <c r="G58" s="14"/>
    </row>
    <row r="59" spans="1:8" ht="21.75">
      <c r="A59" s="6">
        <v>8.1</v>
      </c>
      <c r="B59" s="16" t="s">
        <v>58</v>
      </c>
      <c r="C59" s="17" t="s">
        <v>59</v>
      </c>
      <c r="D59" s="6" t="s">
        <v>11</v>
      </c>
      <c r="E59" s="19">
        <f>'[1]Memorial de Calculo'!H165</f>
        <v>1.71</v>
      </c>
      <c r="F59" s="22">
        <v>287.58</v>
      </c>
      <c r="G59" s="21">
        <f>E59*F59</f>
        <v>491.76179999999994</v>
      </c>
    </row>
    <row r="60" spans="1:8" ht="32.25">
      <c r="A60" s="6">
        <v>8.1999999999999993</v>
      </c>
      <c r="B60" s="16" t="s">
        <v>60</v>
      </c>
      <c r="C60" s="17" t="s">
        <v>61</v>
      </c>
      <c r="D60" s="6" t="s">
        <v>11</v>
      </c>
      <c r="E60" s="19">
        <f>'[1]Memorial de Calculo'!H170</f>
        <v>110.91799999999999</v>
      </c>
      <c r="F60" s="22">
        <v>9.1</v>
      </c>
      <c r="G60" s="21">
        <f t="shared" ref="G60:G61" si="4">E60*F60</f>
        <v>1009.3537999999999</v>
      </c>
    </row>
    <row r="61" spans="1:8" ht="42.75">
      <c r="A61" s="6">
        <v>8.3000000000000007</v>
      </c>
      <c r="B61" s="16" t="s">
        <v>62</v>
      </c>
      <c r="C61" s="17" t="s">
        <v>63</v>
      </c>
      <c r="D61" s="6" t="s">
        <v>11</v>
      </c>
      <c r="E61" s="19">
        <f>'[1]Memorial de Calculo'!H175</f>
        <v>139.56800000000001</v>
      </c>
      <c r="F61" s="22">
        <v>21.2</v>
      </c>
      <c r="G61" s="21">
        <f t="shared" si="4"/>
        <v>2958.8416000000002</v>
      </c>
    </row>
    <row r="62" spans="1:8">
      <c r="A62" s="6"/>
      <c r="B62" s="6"/>
      <c r="C62" s="7" t="s">
        <v>64</v>
      </c>
      <c r="D62" s="8"/>
      <c r="E62" s="9"/>
      <c r="F62" s="9"/>
      <c r="G62" s="23">
        <f>SUM(G59:G61)</f>
        <v>4459.9571999999998</v>
      </c>
    </row>
    <row r="63" spans="1:8">
      <c r="A63" s="6"/>
      <c r="B63" s="6"/>
      <c r="C63" s="7"/>
      <c r="D63" s="8"/>
      <c r="E63" s="9"/>
      <c r="F63" s="9"/>
      <c r="G63" s="10"/>
    </row>
    <row r="64" spans="1:8" ht="32.25">
      <c r="A64" s="11">
        <v>9</v>
      </c>
      <c r="B64" s="11"/>
      <c r="C64" s="12" t="s">
        <v>65</v>
      </c>
      <c r="D64" s="13"/>
      <c r="E64" s="14"/>
      <c r="F64" s="14"/>
      <c r="G64" s="14"/>
    </row>
    <row r="65" spans="1:7" ht="21.75">
      <c r="A65" s="6">
        <v>9.1</v>
      </c>
      <c r="B65" s="16" t="s">
        <v>58</v>
      </c>
      <c r="C65" s="17" t="s">
        <v>59</v>
      </c>
      <c r="D65" s="6" t="s">
        <v>11</v>
      </c>
      <c r="E65" s="19">
        <f>'[1]Memorial de Calculo'!H181</f>
        <v>1.01</v>
      </c>
      <c r="F65" s="22">
        <v>287.58</v>
      </c>
      <c r="G65" s="21">
        <f>E65*F65</f>
        <v>290.45580000000001</v>
      </c>
    </row>
    <row r="66" spans="1:7" ht="33.75" customHeight="1">
      <c r="A66" s="6">
        <v>9.1999999999999993</v>
      </c>
      <c r="B66" s="16" t="s">
        <v>60</v>
      </c>
      <c r="C66" s="17" t="s">
        <v>66</v>
      </c>
      <c r="D66" s="6" t="s">
        <v>11</v>
      </c>
      <c r="E66" s="19">
        <f>'[1]Memorial de Calculo'!H186</f>
        <v>57.660000000000004</v>
      </c>
      <c r="F66" s="22">
        <v>9.1</v>
      </c>
      <c r="G66" s="21">
        <f t="shared" ref="G66:G67" si="5">E66*F66</f>
        <v>524.70600000000002</v>
      </c>
    </row>
    <row r="67" spans="1:7" ht="42.75">
      <c r="A67" s="6">
        <v>9.3000000000000007</v>
      </c>
      <c r="B67" s="16" t="s">
        <v>62</v>
      </c>
      <c r="C67" s="17" t="s">
        <v>63</v>
      </c>
      <c r="D67" s="6" t="s">
        <v>11</v>
      </c>
      <c r="E67" s="19">
        <f>'[1]Memorial de Calculo'!H191</f>
        <v>81.688000000000002</v>
      </c>
      <c r="F67" s="22">
        <v>21.2</v>
      </c>
      <c r="G67" s="21">
        <f t="shared" si="5"/>
        <v>1731.7855999999999</v>
      </c>
    </row>
    <row r="68" spans="1:7">
      <c r="A68" s="6"/>
      <c r="B68" s="6"/>
      <c r="C68" s="7" t="s">
        <v>67</v>
      </c>
      <c r="D68" s="8"/>
      <c r="E68" s="9"/>
      <c r="F68" s="9"/>
      <c r="G68" s="23">
        <f>SUM(G65:G67)</f>
        <v>2546.9474</v>
      </c>
    </row>
    <row r="69" spans="1:7">
      <c r="A69" s="6"/>
      <c r="B69" s="6"/>
      <c r="C69" s="7"/>
      <c r="D69" s="8"/>
      <c r="E69" s="9"/>
      <c r="F69" s="9"/>
      <c r="G69" s="10"/>
    </row>
    <row r="70" spans="1:7" ht="32.25">
      <c r="A70" s="11">
        <v>10</v>
      </c>
      <c r="B70" s="11"/>
      <c r="C70" s="12" t="s">
        <v>68</v>
      </c>
      <c r="D70" s="13"/>
      <c r="E70" s="14"/>
      <c r="F70" s="14"/>
      <c r="G70" s="14"/>
    </row>
    <row r="71" spans="1:7" ht="12.75" customHeight="1">
      <c r="A71" s="6">
        <v>10.1</v>
      </c>
      <c r="B71" s="16" t="s">
        <v>58</v>
      </c>
      <c r="C71" s="17" t="s">
        <v>59</v>
      </c>
      <c r="D71" s="6" t="s">
        <v>11</v>
      </c>
      <c r="E71" s="19">
        <f>'[1]Memorial de Calculo'!G197</f>
        <v>0.35</v>
      </c>
      <c r="F71" s="22">
        <v>287.58</v>
      </c>
      <c r="G71" s="21">
        <f>E71*F71</f>
        <v>100.65299999999999</v>
      </c>
    </row>
    <row r="72" spans="1:7" ht="23.25" customHeight="1">
      <c r="A72" s="6">
        <v>10.199999999999999</v>
      </c>
      <c r="B72" s="16" t="s">
        <v>60</v>
      </c>
      <c r="C72" s="17" t="s">
        <v>69</v>
      </c>
      <c r="D72" s="6" t="s">
        <v>11</v>
      </c>
      <c r="E72" s="19">
        <f>'[1]Memorial de Calculo'!H202</f>
        <v>17.05</v>
      </c>
      <c r="F72" s="22">
        <v>9.1</v>
      </c>
      <c r="G72" s="21">
        <f t="shared" ref="G72:G73" si="6">E72*F72</f>
        <v>155.155</v>
      </c>
    </row>
    <row r="73" spans="1:7" ht="42.75">
      <c r="A73" s="6">
        <v>10.3</v>
      </c>
      <c r="B73" s="16" t="s">
        <v>62</v>
      </c>
      <c r="C73" s="17" t="s">
        <v>63</v>
      </c>
      <c r="D73" s="6" t="s">
        <v>11</v>
      </c>
      <c r="E73" s="19">
        <f>'[1]Memorial de Calculo'!H207</f>
        <v>54.624000000000002</v>
      </c>
      <c r="F73" s="22">
        <v>21.2</v>
      </c>
      <c r="G73" s="21">
        <f t="shared" si="6"/>
        <v>1158.0288</v>
      </c>
    </row>
    <row r="74" spans="1:7">
      <c r="A74" s="6"/>
      <c r="B74" s="6"/>
      <c r="C74" s="7" t="s">
        <v>70</v>
      </c>
      <c r="D74" s="8"/>
      <c r="E74" s="9"/>
      <c r="F74" s="9"/>
      <c r="G74" s="23">
        <f>SUM(G71:G73)</f>
        <v>1413.8368</v>
      </c>
    </row>
    <row r="75" spans="1:7">
      <c r="A75" s="6"/>
      <c r="B75" s="6"/>
      <c r="C75" s="7"/>
      <c r="D75" s="8"/>
      <c r="E75" s="9"/>
      <c r="F75" s="9"/>
      <c r="G75" s="10"/>
    </row>
    <row r="76" spans="1:7" ht="32.25">
      <c r="A76" s="11">
        <v>11</v>
      </c>
      <c r="B76" s="11"/>
      <c r="C76" s="12" t="s">
        <v>71</v>
      </c>
      <c r="D76" s="13"/>
      <c r="E76" s="14"/>
      <c r="F76" s="14"/>
      <c r="G76" s="14"/>
    </row>
    <row r="77" spans="1:7" ht="21.75">
      <c r="A77" s="6">
        <v>11.1</v>
      </c>
      <c r="B77" s="16" t="s">
        <v>58</v>
      </c>
      <c r="C77" s="17" t="s">
        <v>59</v>
      </c>
      <c r="D77" s="6" t="s">
        <v>11</v>
      </c>
      <c r="E77" s="19">
        <f>'[1]Memorial de Calculo'!H213</f>
        <v>1.05</v>
      </c>
      <c r="F77" s="22">
        <v>287.58</v>
      </c>
      <c r="G77" s="21">
        <f>E77*F77</f>
        <v>301.959</v>
      </c>
    </row>
    <row r="78" spans="1:7" ht="32.25">
      <c r="A78" s="6">
        <v>11.2</v>
      </c>
      <c r="B78" s="16" t="s">
        <v>60</v>
      </c>
      <c r="C78" s="17" t="s">
        <v>72</v>
      </c>
      <c r="D78" s="6" t="s">
        <v>11</v>
      </c>
      <c r="E78" s="19">
        <f>'[1]Memorial de Calculo'!H218</f>
        <v>49.6</v>
      </c>
      <c r="F78" s="22">
        <v>9.1</v>
      </c>
      <c r="G78" s="21">
        <f t="shared" ref="G78:G79" si="7">E78*F78</f>
        <v>451.36</v>
      </c>
    </row>
    <row r="79" spans="1:7" ht="25.5" customHeight="1">
      <c r="A79" s="6">
        <v>11.3</v>
      </c>
      <c r="B79" s="16" t="s">
        <v>62</v>
      </c>
      <c r="C79" s="17" t="s">
        <v>63</v>
      </c>
      <c r="D79" s="6" t="s">
        <v>11</v>
      </c>
      <c r="E79" s="19">
        <f>'[1]Memorial de Calculo'!H223</f>
        <v>22.5</v>
      </c>
      <c r="F79" s="22">
        <v>21.2</v>
      </c>
      <c r="G79" s="21">
        <f t="shared" si="7"/>
        <v>477</v>
      </c>
    </row>
    <row r="80" spans="1:7">
      <c r="A80" s="6"/>
      <c r="B80" s="6"/>
      <c r="C80" s="7" t="s">
        <v>73</v>
      </c>
      <c r="D80" s="8"/>
      <c r="E80" s="9"/>
      <c r="F80" s="9"/>
      <c r="G80" s="23">
        <f>SUM(G77:G79)</f>
        <v>1230.319</v>
      </c>
    </row>
    <row r="81" spans="1:9">
      <c r="A81" s="6"/>
      <c r="B81" s="6"/>
      <c r="C81" s="7"/>
      <c r="D81" s="8"/>
      <c r="E81" s="9"/>
      <c r="F81" s="9"/>
      <c r="G81" s="10"/>
    </row>
    <row r="82" spans="1:9" ht="42.75">
      <c r="A82" s="11">
        <v>12</v>
      </c>
      <c r="B82" s="11"/>
      <c r="C82" s="30" t="s">
        <v>74</v>
      </c>
      <c r="D82" s="13"/>
      <c r="E82" s="14"/>
      <c r="F82" s="14"/>
      <c r="G82" s="14"/>
    </row>
    <row r="83" spans="1:9" ht="22.5">
      <c r="A83" s="6">
        <v>12.1</v>
      </c>
      <c r="B83" s="31" t="s">
        <v>75</v>
      </c>
      <c r="C83" s="32" t="s">
        <v>76</v>
      </c>
      <c r="D83" s="6" t="s">
        <v>77</v>
      </c>
      <c r="E83" s="19">
        <f>'[1]Memorial de Calculo'!H229</f>
        <v>120</v>
      </c>
      <c r="F83" s="22">
        <v>120.12</v>
      </c>
      <c r="G83" s="21">
        <f>E83*F83</f>
        <v>14414.400000000001</v>
      </c>
    </row>
    <row r="84" spans="1:9">
      <c r="A84" s="6"/>
      <c r="B84" s="6"/>
      <c r="C84" s="7" t="s">
        <v>78</v>
      </c>
      <c r="D84" s="8"/>
      <c r="E84" s="9"/>
      <c r="F84" s="9"/>
      <c r="G84" s="23">
        <f>SUM(G83:G83)</f>
        <v>14414.400000000001</v>
      </c>
    </row>
    <row r="85" spans="1:9">
      <c r="A85" s="6"/>
      <c r="B85" s="6"/>
      <c r="C85" s="7"/>
      <c r="D85" s="8"/>
      <c r="E85" s="9"/>
      <c r="F85" s="9"/>
      <c r="G85" s="10"/>
    </row>
    <row r="86" spans="1:9" ht="12" customHeight="1">
      <c r="A86" s="111"/>
      <c r="B86" s="112"/>
      <c r="C86" s="12" t="s">
        <v>103</v>
      </c>
      <c r="D86" s="113"/>
      <c r="E86" s="114"/>
      <c r="F86" s="115"/>
      <c r="G86" s="33">
        <f>G84+G80+G74+G68+G62+G56+G49+G36+G31+G24+G19+G12</f>
        <v>374283.441963983</v>
      </c>
    </row>
    <row r="87" spans="1:9" ht="32.25">
      <c r="A87" s="34"/>
      <c r="B87" s="35"/>
      <c r="C87" s="36" t="s">
        <v>79</v>
      </c>
      <c r="D87" s="37"/>
      <c r="E87" s="38"/>
      <c r="F87" s="38"/>
      <c r="G87" s="38"/>
    </row>
    <row r="88" spans="1:9">
      <c r="A88" s="39"/>
      <c r="B88" s="39"/>
      <c r="C88" s="40"/>
      <c r="D88" s="41"/>
      <c r="F88" s="63">
        <f>1-(G86/376164.02)</f>
        <v>4.9993564935237877E-3</v>
      </c>
      <c r="G88" s="42"/>
    </row>
    <row r="89" spans="1:9">
      <c r="A89" s="39"/>
      <c r="B89" s="39"/>
      <c r="C89" s="40"/>
      <c r="D89" s="41"/>
      <c r="F89" s="63"/>
      <c r="G89" s="42"/>
    </row>
    <row r="90" spans="1:9">
      <c r="A90" s="44"/>
      <c r="B90" s="44"/>
    </row>
    <row r="91" spans="1:9" ht="14.25" customHeight="1">
      <c r="A91" s="98"/>
      <c r="B91" s="98"/>
      <c r="C91" s="99"/>
      <c r="D91" s="62"/>
      <c r="E91" s="62"/>
      <c r="F91" s="62"/>
      <c r="G91" s="45"/>
      <c r="I91" s="43"/>
    </row>
    <row r="92" spans="1:9" hidden="1"/>
    <row r="93" spans="1:9" ht="64.5" customHeight="1">
      <c r="B93" s="98" t="s">
        <v>97</v>
      </c>
      <c r="C93" s="98"/>
      <c r="D93" s="99"/>
      <c r="E93" s="62"/>
      <c r="F93" s="62"/>
      <c r="G93" s="62"/>
    </row>
    <row r="94" spans="1:9" ht="13.5">
      <c r="A94" s="95"/>
    </row>
    <row r="95" spans="1:9" ht="13.5">
      <c r="A95" s="95"/>
      <c r="B95" s="94" t="s">
        <v>98</v>
      </c>
      <c r="C95" s="93"/>
      <c r="D95" s="100" t="s">
        <v>102</v>
      </c>
      <c r="E95" s="100"/>
      <c r="F95" s="100"/>
      <c r="G95" s="100"/>
    </row>
    <row r="96" spans="1:9" ht="13.5" customHeight="1">
      <c r="B96" s="95" t="s">
        <v>99</v>
      </c>
      <c r="C96" s="93"/>
      <c r="D96" s="93"/>
      <c r="E96" s="96"/>
      <c r="F96" s="95" t="s">
        <v>101</v>
      </c>
      <c r="G96" s="96"/>
    </row>
    <row r="97" spans="2:7" ht="13.5" customHeight="1">
      <c r="B97" s="95" t="s">
        <v>100</v>
      </c>
      <c r="C97" s="93"/>
      <c r="D97" s="93"/>
      <c r="E97" s="93"/>
      <c r="F97" s="97"/>
      <c r="G97" s="93"/>
    </row>
  </sheetData>
  <mergeCells count="3">
    <mergeCell ref="A86:B86"/>
    <mergeCell ref="D86:F86"/>
    <mergeCell ref="A3:G3"/>
  </mergeCells>
  <printOptions horizontalCentered="1"/>
  <pageMargins left="0.51181102362204722" right="0.51181102362204722" top="1.05" bottom="0.59055118110236227" header="0.31496062992125984" footer="0.31496062992125984"/>
  <pageSetup paperSize="9" scale="85" fitToHeight="3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5"/>
  <sheetViews>
    <sheetView zoomScale="145" zoomScaleNormal="145" workbookViewId="0">
      <selection activeCell="I41" sqref="I41"/>
    </sheetView>
  </sheetViews>
  <sheetFormatPr defaultRowHeight="12.75"/>
  <cols>
    <col min="1" max="1" width="5.42578125" customWidth="1"/>
    <col min="2" max="2" width="20.140625" customWidth="1"/>
    <col min="3" max="3" width="7.140625" customWidth="1"/>
    <col min="4" max="4" width="11" customWidth="1"/>
    <col min="5" max="6" width="10.7109375" customWidth="1"/>
    <col min="7" max="7" width="12.140625" customWidth="1"/>
    <col min="8" max="8" width="0.140625" hidden="1" customWidth="1"/>
    <col min="9" max="9" width="9.5703125" bestFit="1" customWidth="1"/>
  </cols>
  <sheetData>
    <row r="3" spans="1:9">
      <c r="A3" s="47"/>
      <c r="B3" s="48"/>
      <c r="C3" s="48"/>
      <c r="D3" s="48"/>
      <c r="G3" s="49"/>
      <c r="H3" s="49"/>
    </row>
    <row r="4" spans="1:9" ht="13.5" thickBot="1">
      <c r="A4" s="46"/>
      <c r="B4" s="46"/>
      <c r="C4" s="46"/>
      <c r="D4" s="50"/>
      <c r="E4" s="46"/>
      <c r="F4" s="46"/>
      <c r="G4" s="46"/>
      <c r="H4" s="46"/>
    </row>
    <row r="5" spans="1:9">
      <c r="A5" s="125" t="s">
        <v>80</v>
      </c>
      <c r="B5" s="126"/>
      <c r="C5" s="126"/>
      <c r="D5" s="126"/>
      <c r="E5" s="126"/>
      <c r="F5" s="126"/>
      <c r="G5" s="127"/>
      <c r="H5" s="46"/>
    </row>
    <row r="6" spans="1:9">
      <c r="A6" s="72" t="s">
        <v>0</v>
      </c>
      <c r="B6" s="51" t="s">
        <v>81</v>
      </c>
      <c r="C6" s="51" t="s">
        <v>82</v>
      </c>
      <c r="D6" s="51" t="s">
        <v>83</v>
      </c>
      <c r="E6" s="51" t="s">
        <v>84</v>
      </c>
      <c r="F6" s="51" t="s">
        <v>85</v>
      </c>
      <c r="G6" s="73" t="s">
        <v>86</v>
      </c>
      <c r="H6" s="52"/>
    </row>
    <row r="7" spans="1:9" ht="25.5" customHeight="1">
      <c r="A7" s="74">
        <v>1</v>
      </c>
      <c r="B7" s="17" t="str">
        <f>'Planilha de Custo'!C9</f>
        <v>CANTEIRO DE OBRAS</v>
      </c>
      <c r="C7" s="53">
        <f>D7/D23*100</f>
        <v>2.2220592918455417</v>
      </c>
      <c r="D7" s="54">
        <f>'Planilha de Custo'!G12</f>
        <v>8316.7999999999993</v>
      </c>
      <c r="E7" s="54">
        <f>100%*D7</f>
        <v>8316.7999999999993</v>
      </c>
      <c r="F7" s="54"/>
      <c r="G7" s="75"/>
      <c r="H7" s="50"/>
      <c r="I7" s="43"/>
    </row>
    <row r="8" spans="1:9" ht="25.5" customHeight="1">
      <c r="A8" s="74">
        <v>2</v>
      </c>
      <c r="B8" s="17" t="s">
        <v>16</v>
      </c>
      <c r="C8" s="53">
        <f>D8/D23*100</f>
        <v>26.527839297137419</v>
      </c>
      <c r="D8" s="54">
        <f>'Planilha de Custo'!G19</f>
        <v>99289.31</v>
      </c>
      <c r="E8" s="54">
        <f>33.3333333%*D8</f>
        <v>33096.436633570229</v>
      </c>
      <c r="F8" s="54">
        <f>33.3333333%*D8</f>
        <v>33096.436633570229</v>
      </c>
      <c r="G8" s="75">
        <f>33.3333333%*D8</f>
        <v>33096.436633570229</v>
      </c>
      <c r="H8" s="50"/>
      <c r="I8" s="43"/>
    </row>
    <row r="9" spans="1:9" ht="32.25">
      <c r="A9" s="74">
        <v>3</v>
      </c>
      <c r="B9" s="17" t="str">
        <f>'Planilha de Custo'!C21</f>
        <v>DRENAGEM DA RUA DOM LUIZ SCORTEGAGNA</v>
      </c>
      <c r="C9" s="53">
        <f>D9/D23*100</f>
        <v>11.859342445683552</v>
      </c>
      <c r="D9" s="54">
        <f>'Planilha de Custo'!G24</f>
        <v>44387.555099999998</v>
      </c>
      <c r="E9" s="54">
        <f>100%*D9</f>
        <v>44387.555099999998</v>
      </c>
      <c r="F9" s="54"/>
      <c r="G9" s="75"/>
      <c r="H9" s="50"/>
      <c r="I9" s="43"/>
    </row>
    <row r="10" spans="1:9" ht="32.25">
      <c r="A10" s="74">
        <v>4</v>
      </c>
      <c r="B10" s="17" t="s">
        <v>36</v>
      </c>
      <c r="C10" s="53">
        <f>D10/D23*100</f>
        <v>17.835044459649559</v>
      </c>
      <c r="D10" s="54">
        <f>'Planilha de Custo'!G31</f>
        <v>66753.618279383023</v>
      </c>
      <c r="E10" s="54">
        <f>33.3333333%*D10</f>
        <v>22251.206070876469</v>
      </c>
      <c r="F10" s="54">
        <f>33.3333333%*D10</f>
        <v>22251.206070876469</v>
      </c>
      <c r="G10" s="75">
        <f>33.3333333%*D10</f>
        <v>22251.206070876469</v>
      </c>
      <c r="H10" s="50"/>
      <c r="I10" s="43"/>
    </row>
    <row r="11" spans="1:9" ht="32.25">
      <c r="A11" s="74">
        <v>5</v>
      </c>
      <c r="B11" s="17" t="str">
        <f>'Planilha de Custo'!C33</f>
        <v>DRENAGEM DA RUA ANTÔNIO FERREIRA DE JESUS</v>
      </c>
      <c r="C11" s="53">
        <f>D11/D23*100</f>
        <v>8.5324479844537535</v>
      </c>
      <c r="D11" s="54">
        <f>'Planilha de Custo'!G36</f>
        <v>31935.54</v>
      </c>
      <c r="E11" s="54">
        <f>100%*D11</f>
        <v>31935.54</v>
      </c>
      <c r="F11" s="54"/>
      <c r="G11" s="75"/>
      <c r="H11" s="50"/>
      <c r="I11" s="43"/>
    </row>
    <row r="12" spans="1:9" ht="32.25">
      <c r="A12" s="74">
        <v>6</v>
      </c>
      <c r="B12" s="17" t="s">
        <v>40</v>
      </c>
      <c r="C12" s="53">
        <f>D12/D23*100</f>
        <v>20.186491229251487</v>
      </c>
      <c r="D12" s="54">
        <f>'Planilha de Custo'!G49</f>
        <v>75554.694184600012</v>
      </c>
      <c r="E12" s="54">
        <f>33.3333333%*D12</f>
        <v>25184.898036348441</v>
      </c>
      <c r="F12" s="54">
        <f>33.3333333%*D12</f>
        <v>25184.898036348441</v>
      </c>
      <c r="G12" s="75">
        <f>33.3333333%*D12</f>
        <v>25184.898036348441</v>
      </c>
      <c r="H12" s="50"/>
      <c r="I12" s="43"/>
    </row>
    <row r="13" spans="1:9" ht="32.25">
      <c r="A13" s="74">
        <v>7</v>
      </c>
      <c r="B13" s="17" t="str">
        <f>'Planilha de Custo'!C51</f>
        <v>PAVIMENTAÇÃO DA RUA SANTOS VENTURINI</v>
      </c>
      <c r="C13" s="53">
        <f>D13/D23*100</f>
        <v>6.4070330961388411</v>
      </c>
      <c r="D13" s="54">
        <f>'Planilha de Custo'!G56</f>
        <v>23980.464</v>
      </c>
      <c r="E13" s="54">
        <f>33.3333333%*D13</f>
        <v>7993.4879920065123</v>
      </c>
      <c r="F13" s="54">
        <f>33.3333333%*D13</f>
        <v>7993.4879920065123</v>
      </c>
      <c r="G13" s="75">
        <f>33.3333333%*D13</f>
        <v>7993.4879920065123</v>
      </c>
      <c r="H13" s="50"/>
      <c r="I13" s="43"/>
    </row>
    <row r="14" spans="1:9" ht="21.75">
      <c r="A14" s="74">
        <v>8</v>
      </c>
      <c r="B14" s="17" t="s">
        <v>87</v>
      </c>
      <c r="C14" s="53">
        <f>D14/D23*100</f>
        <v>1.1915988526228147</v>
      </c>
      <c r="D14" s="54">
        <f>'Planilha de Custo'!G62</f>
        <v>4459.9571999999998</v>
      </c>
      <c r="E14" s="54"/>
      <c r="F14" s="54"/>
      <c r="G14" s="75">
        <f>100%*D14</f>
        <v>4459.9571999999998</v>
      </c>
      <c r="H14" s="50"/>
      <c r="I14" s="43"/>
    </row>
    <row r="15" spans="1:9" ht="21.75">
      <c r="A15" s="74">
        <v>9</v>
      </c>
      <c r="B15" s="17" t="s">
        <v>88</v>
      </c>
      <c r="C15" s="53">
        <f>D15/D23*100</f>
        <v>0.68048626106337107</v>
      </c>
      <c r="D15" s="54">
        <f>'Planilha de Custo'!G68</f>
        <v>2546.9474</v>
      </c>
      <c r="E15" s="54"/>
      <c r="F15" s="54"/>
      <c r="G15" s="75">
        <f>100%*D15</f>
        <v>2546.9474</v>
      </c>
      <c r="H15" s="50"/>
      <c r="I15" s="43"/>
    </row>
    <row r="16" spans="1:9" ht="32.25">
      <c r="A16" s="74">
        <v>10</v>
      </c>
      <c r="B16" s="17" t="s">
        <v>89</v>
      </c>
      <c r="C16" s="53">
        <f>D16/D23*100</f>
        <v>0.37774494981160628</v>
      </c>
      <c r="D16" s="54">
        <f>'Planilha de Custo'!G74</f>
        <v>1413.8368</v>
      </c>
      <c r="E16" s="54"/>
      <c r="F16" s="54"/>
      <c r="G16" s="75">
        <f>100%*D16</f>
        <v>1413.8368</v>
      </c>
      <c r="H16" s="50"/>
      <c r="I16" s="43" t="s">
        <v>90</v>
      </c>
    </row>
    <row r="17" spans="1:9" ht="21.75">
      <c r="A17" s="74">
        <v>11</v>
      </c>
      <c r="B17" s="17" t="s">
        <v>91</v>
      </c>
      <c r="C17" s="53">
        <f>D17/D23*100</f>
        <v>0.32871317885293805</v>
      </c>
      <c r="D17" s="54">
        <f>'Planilha de Custo'!G80</f>
        <v>1230.319</v>
      </c>
      <c r="E17" s="54"/>
      <c r="F17" s="54"/>
      <c r="G17" s="75">
        <f>100%*D17</f>
        <v>1230.319</v>
      </c>
      <c r="H17" s="50"/>
      <c r="I17" s="43"/>
    </row>
    <row r="18" spans="1:9" ht="21.75" customHeight="1">
      <c r="A18" s="74">
        <v>12</v>
      </c>
      <c r="B18" s="17" t="s">
        <v>92</v>
      </c>
      <c r="C18" s="53">
        <f>D18/D23*100</f>
        <v>3.8511989534891282</v>
      </c>
      <c r="D18" s="54">
        <f>'Planilha de Custo'!G84</f>
        <v>14414.400000000001</v>
      </c>
      <c r="E18" s="54">
        <f>33.3333333%*D18</f>
        <v>4804.7999951952006</v>
      </c>
      <c r="F18" s="54">
        <f>33.3333333%*D18</f>
        <v>4804.7999951952006</v>
      </c>
      <c r="G18" s="75">
        <f>33.3333333%*D18</f>
        <v>4804.7999951952006</v>
      </c>
      <c r="H18" s="50"/>
      <c r="I18" s="43"/>
    </row>
    <row r="19" spans="1:9" ht="13.5" thickBot="1">
      <c r="A19" s="76"/>
      <c r="B19" s="55"/>
      <c r="C19" s="53"/>
      <c r="D19" s="56"/>
      <c r="E19" s="56"/>
      <c r="F19" s="56"/>
      <c r="G19" s="77"/>
      <c r="H19" s="46"/>
    </row>
    <row r="20" spans="1:9">
      <c r="A20" s="117" t="s">
        <v>93</v>
      </c>
      <c r="B20" s="118"/>
      <c r="C20" s="64"/>
      <c r="D20" s="65"/>
      <c r="E20" s="66">
        <f>E22/D23*100</f>
        <v>47.549718708935792</v>
      </c>
      <c r="F20" s="66">
        <f>F22/D23*100</f>
        <v>24.93586898695294</v>
      </c>
      <c r="G20" s="78">
        <f>(G22/D23*100)</f>
        <v>27.514412229303677</v>
      </c>
      <c r="H20" s="57"/>
    </row>
    <row r="21" spans="1:9">
      <c r="A21" s="119" t="s">
        <v>94</v>
      </c>
      <c r="B21" s="120"/>
      <c r="C21" s="67">
        <f>C18+C17+C16+C15+C14+C13+C12+C11+C10+C9+C8+C7</f>
        <v>100.00000000000001</v>
      </c>
      <c r="D21" s="68"/>
      <c r="E21" s="69">
        <f>E20</f>
        <v>47.549718708935792</v>
      </c>
      <c r="F21" s="69">
        <f>F20+E21</f>
        <v>72.485587695888739</v>
      </c>
      <c r="G21" s="79">
        <f>G20+F21</f>
        <v>99.999999925192412</v>
      </c>
      <c r="H21" s="57"/>
    </row>
    <row r="22" spans="1:9">
      <c r="A22" s="121" t="s">
        <v>95</v>
      </c>
      <c r="B22" s="122"/>
      <c r="C22" s="70"/>
      <c r="D22" s="65"/>
      <c r="E22" s="71">
        <f>E18+E13+E12+E11+E10+E9+E8+E7</f>
        <v>177970.72382799684</v>
      </c>
      <c r="F22" s="71">
        <f>F18+F13+F12+F10+F8</f>
        <v>93330.82872799685</v>
      </c>
      <c r="G22" s="80">
        <f>G18+G17+G16+G15+G14+G13+G12+G10+G8</f>
        <v>102981.88912799687</v>
      </c>
      <c r="H22" s="58"/>
    </row>
    <row r="23" spans="1:9" ht="13.5" thickBot="1">
      <c r="A23" s="123" t="s">
        <v>96</v>
      </c>
      <c r="B23" s="124"/>
      <c r="C23" s="81"/>
      <c r="D23" s="82">
        <f>D18+D17+D16+D15+D14+D13+D12+D11+D10+D9+D8+D7</f>
        <v>374283.441963983</v>
      </c>
      <c r="E23" s="83">
        <f>E22</f>
        <v>177970.72382799684</v>
      </c>
      <c r="F23" s="83">
        <f>F22+E23</f>
        <v>271301.55255599367</v>
      </c>
      <c r="G23" s="84">
        <f>G22+F23</f>
        <v>374283.44168399053</v>
      </c>
      <c r="H23" s="57"/>
    </row>
    <row r="24" spans="1:9">
      <c r="A24" s="59"/>
      <c r="B24" s="59"/>
      <c r="C24" s="60"/>
      <c r="D24" s="61"/>
      <c r="E24" s="62"/>
      <c r="F24" s="62"/>
      <c r="G24" s="62"/>
      <c r="H24" s="46"/>
    </row>
    <row r="25" spans="1:9" ht="13.5">
      <c r="A25" s="101"/>
      <c r="B25" s="101" t="s">
        <v>97</v>
      </c>
      <c r="C25" s="101"/>
      <c r="D25" s="102"/>
      <c r="E25" s="103"/>
      <c r="F25" s="103"/>
      <c r="G25" s="103"/>
      <c r="H25" s="46"/>
    </row>
    <row r="26" spans="1:9" ht="13.5">
      <c r="A26" s="104"/>
      <c r="B26" s="104"/>
      <c r="C26" s="104"/>
      <c r="E26" s="104"/>
      <c r="F26" s="104"/>
      <c r="G26" s="104"/>
    </row>
    <row r="27" spans="1:9" ht="13.5">
      <c r="A27" s="108"/>
      <c r="B27" s="109" t="s">
        <v>98</v>
      </c>
      <c r="C27" s="108"/>
      <c r="D27" s="110"/>
      <c r="E27" s="110"/>
      <c r="F27" s="110"/>
      <c r="G27" s="110"/>
      <c r="H27" s="100"/>
    </row>
    <row r="28" spans="1:9" ht="13.5">
      <c r="A28" s="104"/>
      <c r="B28" s="105" t="s">
        <v>99</v>
      </c>
      <c r="C28" s="104"/>
      <c r="D28" s="104"/>
      <c r="E28" s="106"/>
      <c r="F28" s="105"/>
      <c r="G28" s="106"/>
      <c r="H28" s="93"/>
    </row>
    <row r="29" spans="1:9" ht="13.5">
      <c r="A29" s="104"/>
      <c r="B29" s="105" t="s">
        <v>100</v>
      </c>
      <c r="C29" s="104"/>
      <c r="D29" s="104"/>
      <c r="E29" s="104"/>
      <c r="F29" s="107"/>
      <c r="G29" s="104"/>
      <c r="H29" s="93"/>
    </row>
    <row r="30" spans="1:9" ht="13.5">
      <c r="A30" s="104"/>
      <c r="B30" s="104"/>
      <c r="C30" s="104"/>
      <c r="D30" s="104"/>
      <c r="E30" s="104"/>
      <c r="F30" s="104"/>
      <c r="G30" s="104"/>
    </row>
    <row r="32" spans="1:9">
      <c r="B32" s="110" t="s">
        <v>104</v>
      </c>
      <c r="C32" s="110"/>
      <c r="D32" s="110"/>
      <c r="E32" s="110"/>
    </row>
    <row r="33" spans="2:5" ht="13.5">
      <c r="B33" s="106"/>
      <c r="C33" s="105" t="s">
        <v>101</v>
      </c>
      <c r="D33" s="106"/>
    </row>
    <row r="34" spans="2:5" ht="13.5">
      <c r="B34" s="104"/>
      <c r="C34" s="104"/>
      <c r="D34" s="107"/>
      <c r="E34" s="104"/>
    </row>
    <row r="35" spans="2:5" ht="13.5">
      <c r="B35" s="104"/>
      <c r="C35" s="104"/>
      <c r="D35" s="104"/>
      <c r="E35" s="104"/>
    </row>
  </sheetData>
  <mergeCells count="5">
    <mergeCell ref="A20:B20"/>
    <mergeCell ref="A21:B21"/>
    <mergeCell ref="A22:B22"/>
    <mergeCell ref="A23:B23"/>
    <mergeCell ref="A5:G5"/>
  </mergeCells>
  <pageMargins left="0.88" right="0.51181102362204722" top="1.36" bottom="0.78740157480314965" header="0.31496062992125984" footer="0.31496062992125984"/>
  <pageSetup paperSize="9" scale="110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3</vt:i4>
      </vt:variant>
    </vt:vector>
  </HeadingPairs>
  <TitlesOfParts>
    <vt:vector size="5" baseType="lpstr">
      <vt:lpstr>Planilha de Custo</vt:lpstr>
      <vt:lpstr>Cronograma Fisico-Financeiro</vt:lpstr>
      <vt:lpstr>'Cronograma Fisico-Financeiro'!Area_de_impressao</vt:lpstr>
      <vt:lpstr>'Planilha de Custo'!Area_de_impressao</vt:lpstr>
      <vt:lpstr>'Planilha de Custo'!Titulos_de_impressao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Monte Negro Ind</dc:creator>
  <cp:lastModifiedBy>Juliana Bucher Netto de Aguiar</cp:lastModifiedBy>
  <cp:lastPrinted>2016-06-06T17:37:40Z</cp:lastPrinted>
  <dcterms:created xsi:type="dcterms:W3CDTF">2016-05-17T14:19:31Z</dcterms:created>
  <dcterms:modified xsi:type="dcterms:W3CDTF">2016-06-08T15:52:02Z</dcterms:modified>
</cp:coreProperties>
</file>