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M:\CONTRATOS\CONTRATOS 2015\224 - Construtora Silva Maier - ABRIGO\"/>
    </mc:Choice>
  </mc:AlternateContent>
  <bookViews>
    <workbookView xWindow="0" yWindow="0" windowWidth="19440" windowHeight="7755" tabRatio="403" firstSheet="2" activeTab="3"/>
  </bookViews>
  <sheets>
    <sheet name="Folha de rosto" sheetId="4" r:id="rId1"/>
    <sheet name="Planilha Orçamentária" sheetId="1" r:id="rId2"/>
    <sheet name="Memória de cálculo" sheetId="2" r:id="rId3"/>
    <sheet name="Cronograma Físico-Financeiro" sheetId="3" r:id="rId4"/>
  </sheets>
  <definedNames>
    <definedName name="_xlnm.Print_Area" localSheetId="2">'Memória de cálculo'!$A$1:$G$87</definedName>
    <definedName name="_xlnm.Print_Area" localSheetId="1">'Planilha Orçamentária'!$A$1:$G$60</definedName>
    <definedName name="_xlnm.Print_Titles" localSheetId="1">'Planilha Orçamentária'!$1:$3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2" l="1"/>
  <c r="G9" i="2" s="1"/>
  <c r="G7" i="1"/>
  <c r="G8" i="1"/>
  <c r="G9" i="1" l="1"/>
  <c r="K54" i="2"/>
  <c r="K53" i="2"/>
  <c r="E19" i="1"/>
  <c r="G40" i="2"/>
  <c r="B82" i="2"/>
  <c r="F83" i="2"/>
  <c r="G83" i="2" s="1"/>
  <c r="G56" i="1"/>
  <c r="K55" i="2" l="1"/>
  <c r="I54" i="2"/>
  <c r="I53" i="2"/>
  <c r="F53" i="2"/>
  <c r="J54" i="2"/>
  <c r="J53" i="2"/>
  <c r="E44" i="2"/>
  <c r="B26" i="3"/>
  <c r="B24" i="3"/>
  <c r="B22" i="3"/>
  <c r="B20" i="3"/>
  <c r="B18" i="3"/>
  <c r="B16" i="3"/>
  <c r="B14" i="3"/>
  <c r="B12" i="3"/>
  <c r="B10" i="3"/>
  <c r="B8" i="3"/>
  <c r="B6" i="3"/>
  <c r="I55" i="2" l="1"/>
  <c r="J55" i="2"/>
  <c r="E81" i="2"/>
  <c r="F81" i="2" s="1"/>
  <c r="G81" i="2" s="1"/>
  <c r="E55" i="1" s="1"/>
  <c r="B80" i="2"/>
  <c r="B78" i="2"/>
  <c r="B77" i="2"/>
  <c r="F79" i="2"/>
  <c r="G79" i="2" s="1"/>
  <c r="E54" i="1" s="1"/>
  <c r="B75" i="2"/>
  <c r="B73" i="2"/>
  <c r="G76" i="2"/>
  <c r="G74" i="2"/>
  <c r="B71" i="2"/>
  <c r="B70" i="2"/>
  <c r="G72" i="2"/>
  <c r="B68" i="2"/>
  <c r="B67" i="2"/>
  <c r="E66" i="2"/>
  <c r="F66" i="2" s="1"/>
  <c r="G66" i="2" s="1"/>
  <c r="E43" i="1" s="1"/>
  <c r="B65" i="2"/>
  <c r="B63" i="2"/>
  <c r="F64" i="2"/>
  <c r="G64" i="2" s="1"/>
  <c r="E42" i="1" s="1"/>
  <c r="F62" i="2"/>
  <c r="G62" i="2" s="1"/>
  <c r="E41" i="1" s="1"/>
  <c r="B61" i="2"/>
  <c r="B60" i="2"/>
  <c r="B58" i="2"/>
  <c r="B52" i="2"/>
  <c r="B51" i="2"/>
  <c r="F50" i="2"/>
  <c r="G50" i="2" s="1"/>
  <c r="E34" i="1" s="1"/>
  <c r="B49" i="2"/>
  <c r="B47" i="2"/>
  <c r="B46" i="2"/>
  <c r="F48" i="2"/>
  <c r="G48" i="2" s="1"/>
  <c r="E33" i="1" s="1"/>
  <c r="F44" i="2"/>
  <c r="F43" i="2"/>
  <c r="B42" i="2"/>
  <c r="B41" i="2"/>
  <c r="E26" i="1"/>
  <c r="B39" i="2"/>
  <c r="B37" i="2"/>
  <c r="E25" i="1"/>
  <c r="B35" i="2"/>
  <c r="E24" i="1"/>
  <c r="B33" i="2"/>
  <c r="B30" i="2"/>
  <c r="E21" i="1"/>
  <c r="B28" i="2"/>
  <c r="B26" i="2"/>
  <c r="B24" i="2"/>
  <c r="B22" i="2"/>
  <c r="F20" i="2"/>
  <c r="G45" i="2" l="1"/>
  <c r="E56" i="2" s="1"/>
  <c r="F56" i="2" s="1"/>
  <c r="G57" i="2" s="1"/>
  <c r="E27" i="1"/>
  <c r="E20" i="1"/>
  <c r="E22" i="1"/>
  <c r="F15" i="2"/>
  <c r="F16" i="2"/>
  <c r="B18" i="2"/>
  <c r="E30" i="1" l="1"/>
  <c r="E59" i="2"/>
  <c r="G59" i="2" s="1"/>
  <c r="E37" i="1"/>
  <c r="G17" i="2"/>
  <c r="B14" i="2"/>
  <c r="B13" i="2"/>
  <c r="B11" i="2"/>
  <c r="F12" i="2"/>
  <c r="G12" i="2" s="1"/>
  <c r="E11" i="1" s="1"/>
  <c r="B10" i="2"/>
  <c r="F7" i="2"/>
  <c r="G7" i="2" s="1"/>
  <c r="B6" i="2"/>
  <c r="F59" i="2" l="1"/>
  <c r="E69" i="2"/>
  <c r="F69" i="2" s="1"/>
  <c r="G69" i="2" s="1"/>
  <c r="E46" i="1" s="1"/>
  <c r="E38" i="1"/>
  <c r="F19" i="2"/>
  <c r="G21" i="2" s="1"/>
  <c r="E15" i="1" s="1"/>
  <c r="E14" i="1"/>
  <c r="G55" i="1" l="1"/>
  <c r="G54" i="1"/>
  <c r="G50" i="1"/>
  <c r="G51" i="1"/>
  <c r="G49" i="1"/>
  <c r="G46" i="1"/>
  <c r="G47" i="1" s="1"/>
  <c r="G42" i="1"/>
  <c r="G43" i="1"/>
  <c r="G41" i="1"/>
  <c r="G38" i="1"/>
  <c r="G37" i="1"/>
  <c r="G34" i="1"/>
  <c r="G33" i="1"/>
  <c r="G30" i="1"/>
  <c r="G31" i="1" s="1"/>
  <c r="D14" i="3" s="1"/>
  <c r="G25" i="1"/>
  <c r="G26" i="1"/>
  <c r="G27" i="1"/>
  <c r="G24" i="1"/>
  <c r="G20" i="1"/>
  <c r="G21" i="1"/>
  <c r="G22" i="1"/>
  <c r="G19" i="1"/>
  <c r="G15" i="1"/>
  <c r="G14" i="1"/>
  <c r="G11" i="1"/>
  <c r="G12" i="1" s="1"/>
  <c r="D8" i="3" s="1"/>
  <c r="F9" i="3" s="1"/>
  <c r="D6" i="3"/>
  <c r="F7" i="3" s="1"/>
  <c r="G52" i="1" l="1"/>
  <c r="D24" i="3" s="1"/>
  <c r="H25" i="3" s="1"/>
  <c r="G44" i="1"/>
  <c r="D20" i="3" s="1"/>
  <c r="G21" i="3" s="1"/>
  <c r="G57" i="1"/>
  <c r="D26" i="3" s="1"/>
  <c r="H27" i="3" s="1"/>
  <c r="D22" i="3"/>
  <c r="G39" i="1"/>
  <c r="D18" i="3" s="1"/>
  <c r="F19" i="3" s="1"/>
  <c r="G35" i="1"/>
  <c r="D16" i="3" s="1"/>
  <c r="H17" i="3" s="1"/>
  <c r="G15" i="3"/>
  <c r="F15" i="3"/>
  <c r="H15" i="3"/>
  <c r="G28" i="1"/>
  <c r="D12" i="3" s="1"/>
  <c r="F13" i="3" s="1"/>
  <c r="G16" i="1"/>
  <c r="D10" i="3" s="1"/>
  <c r="G25" i="3" l="1"/>
  <c r="H21" i="3"/>
  <c r="F21" i="3"/>
  <c r="H19" i="3"/>
  <c r="G19" i="3"/>
  <c r="G59" i="1"/>
  <c r="H23" i="3"/>
  <c r="G23" i="3"/>
  <c r="F23" i="3"/>
  <c r="G17" i="3"/>
  <c r="F17" i="3"/>
  <c r="H13" i="3"/>
  <c r="G13" i="3"/>
  <c r="F11" i="3"/>
  <c r="D28" i="3"/>
  <c r="F30" i="3" l="1"/>
  <c r="F28" i="3" s="1"/>
  <c r="H30" i="3"/>
  <c r="H28" i="3" s="1"/>
  <c r="G30" i="3"/>
  <c r="G28" i="3" s="1"/>
  <c r="F31" i="3" l="1"/>
  <c r="G31" i="3" s="1"/>
  <c r="H31" i="3" s="1"/>
  <c r="F29" i="3"/>
  <c r="G29" i="3" s="1"/>
  <c r="H29" i="3" s="1"/>
</calcChain>
</file>

<file path=xl/sharedStrings.xml><?xml version="1.0" encoding="utf-8"?>
<sst xmlns="http://schemas.openxmlformats.org/spreadsheetml/2006/main" count="406" uniqueCount="168">
  <si>
    <t>Item</t>
  </si>
  <si>
    <t>Serviços</t>
  </si>
  <si>
    <t>Dados do Orçamento</t>
  </si>
  <si>
    <t>Quant.</t>
  </si>
  <si>
    <t>Unit.</t>
  </si>
  <si>
    <t>Total</t>
  </si>
  <si>
    <t>Unid.</t>
  </si>
  <si>
    <t xml:space="preserve">SERVIÇOS PRELIMINARES </t>
  </si>
  <si>
    <t>1.0</t>
  </si>
  <si>
    <t>1.1</t>
  </si>
  <si>
    <t>2.0</t>
  </si>
  <si>
    <t>2.1</t>
  </si>
  <si>
    <t>3.0</t>
  </si>
  <si>
    <t>3.1</t>
  </si>
  <si>
    <t>4.0</t>
  </si>
  <si>
    <t>4.1</t>
  </si>
  <si>
    <t>5.0</t>
  </si>
  <si>
    <t>5.1</t>
  </si>
  <si>
    <t>6.0</t>
  </si>
  <si>
    <t>6.1</t>
  </si>
  <si>
    <t>7.0</t>
  </si>
  <si>
    <t>7.1</t>
  </si>
  <si>
    <t>m²</t>
  </si>
  <si>
    <r>
      <t xml:space="preserve">Local: </t>
    </r>
    <r>
      <rPr>
        <sz val="7"/>
        <color theme="1"/>
        <rFont val="Verdana"/>
        <family val="2"/>
      </rPr>
      <t>Sede - Itarana - ES</t>
    </r>
  </si>
  <si>
    <t>4.2</t>
  </si>
  <si>
    <t>7.2</t>
  </si>
  <si>
    <t>PLANILHA ORÇAMENTÁRIA</t>
  </si>
  <si>
    <t>Locação de obra com gabarito de madeira</t>
  </si>
  <si>
    <t>INSTALAÇÃO DO CANTEIRO DE OBRAS</t>
  </si>
  <si>
    <t>Cod.</t>
  </si>
  <si>
    <t>MOVIMENTO DE TERRA</t>
  </si>
  <si>
    <t>m³</t>
  </si>
  <si>
    <t>Escavação manual em material de 1a. categoria, até 1.50 m de profundidade</t>
  </si>
  <si>
    <t>PAREDES E PAINÉIS</t>
  </si>
  <si>
    <t>Alvenaria de blocos cerâmicos 10 furos 10x20x20cm, assentados c/argamassa de cimento, cal hidratada CH1 e areia traço 1:0,5:8, esp. das juntas 12mm e esp. das paredes s/revestimento, 10cm (bloco comprado na fábrica, posto obra)</t>
  </si>
  <si>
    <t>ESTRUTURA</t>
  </si>
  <si>
    <t>Fornecimento, dobragem e colocação em fôrma, de armadura CA-50 A média, diâmetro de 6.3 a 10.0 mm</t>
  </si>
  <si>
    <t>Fornecimento, dobragem e colocação em fôrma, de armadura CA-60 B fina, diâmetro de 4.0 a 7.0mm</t>
  </si>
  <si>
    <t>Kg</t>
  </si>
  <si>
    <t>INFRA-ESTRUTURA</t>
  </si>
  <si>
    <t>SUPER-ESTRUTURA</t>
  </si>
  <si>
    <t>4.3</t>
  </si>
  <si>
    <t>4.4</t>
  </si>
  <si>
    <t>COBERTURA</t>
  </si>
  <si>
    <t>Cobertura nova de telhas cerâmicas tipo capa e canal inclusive cumeeiras (telhas compradas na fábrica, posto obra)</t>
  </si>
  <si>
    <t>REVESTIMENTO DE PAREDES</t>
  </si>
  <si>
    <t>Chapisco de argamassa de cimento e areia média ou grossa lavada, no traço 1:3, espessura 5 mm</t>
  </si>
  <si>
    <t>Reboco tipo paulista de argamassa de cimento, cal hidratada CH1 e areia média ou grossa lavada no traço 1:0.5:6, espessura 25 mm</t>
  </si>
  <si>
    <t>8.0</t>
  </si>
  <si>
    <t>PISOS INTERNOS</t>
  </si>
  <si>
    <t>8.1</t>
  </si>
  <si>
    <t>PINTURA</t>
  </si>
  <si>
    <t>9.0</t>
  </si>
  <si>
    <t>Pintura com tinta acrílica, marcas de referência Suvinil, Coral ou Metalatex, inclusive selador acrílico, em paredes e forros, a três demãos</t>
  </si>
  <si>
    <t>9.1</t>
  </si>
  <si>
    <t>8.2</t>
  </si>
  <si>
    <t>Rodapé de cerâmica PEI-3, assentado com argamassa de cimento cola h = 7.0 cm, inclusive rejuntamento</t>
  </si>
  <si>
    <t>m</t>
  </si>
  <si>
    <r>
      <t xml:space="preserve">Obra: </t>
    </r>
    <r>
      <rPr>
        <sz val="7"/>
        <color theme="1"/>
        <rFont val="Verdana"/>
        <family val="2"/>
      </rPr>
      <t xml:space="preserve">Abrigo de Espera </t>
    </r>
  </si>
  <si>
    <t>Piso cerâmico 45x45cm, PEI 5, Cargo Plus Gray, marcas de referência Eliane, Cecrisa ou Portobello, assentado com argamassa de cimento colante, inclusive rejuntamento</t>
  </si>
  <si>
    <t>4.5</t>
  </si>
  <si>
    <t>4.6</t>
  </si>
  <si>
    <t>6.2</t>
  </si>
  <si>
    <t>Estrut. metálica quadra poliesp. coberta c/ perfis formados a frio, aço estrutl ASTM A-570 G33 (terças) ASTM A-36 (demais perfis) c/ o sistema de trat. e pint conf descrito em notas da planilha (LS=134,87%)</t>
  </si>
  <si>
    <t>Lastro regularizado e impermeabilizado de concreto não estrutural, espessura de 8 cm</t>
  </si>
  <si>
    <t>8.3</t>
  </si>
  <si>
    <t>INSTALAÇÕES ELETRICAS</t>
  </si>
  <si>
    <t>10.0</t>
  </si>
  <si>
    <t>10.1</t>
  </si>
  <si>
    <t>Ponto padrão de luz no teto - considerando eletroduto PVC rígido de 3/4" inclusive conexões (4.5m), fio isolado PVC de 2.5mm2 (16.2m) e caixa estampada 4x4" (1 und)</t>
  </si>
  <si>
    <t>10.2</t>
  </si>
  <si>
    <t>Luminária p/ quatro lâmpadas fluorescentes 40W, completa, c/reatores duplos-127V partida rápida e alto fator de potência, soquete antivibratório e lâmpada fluorescente 40W-127V</t>
  </si>
  <si>
    <t>10.3</t>
  </si>
  <si>
    <t>3.2</t>
  </si>
  <si>
    <t>Fornecimento, preparo e aplicação de concreto Fck=25 MPa (brita 1 e 2) - (5% de perdas já incluído no custo)</t>
  </si>
  <si>
    <t>Fôrma de tábua de madeira de 2.5x30.0cm, levando-se em conta utilização 3 vezes (incluindo o material, corte, montagem, escoramento e desforma)</t>
  </si>
  <si>
    <t>4.7</t>
  </si>
  <si>
    <t>4.8</t>
  </si>
  <si>
    <t>11.0</t>
  </si>
  <si>
    <t>11.1</t>
  </si>
  <si>
    <t>SERVIÇOS COMPLEMENTARES</t>
  </si>
  <si>
    <t>Limpeza geral da obra</t>
  </si>
  <si>
    <t>Reaterro apiloado de cavas de fundação, em camadas de 20 cm</t>
  </si>
  <si>
    <t>TOTAL GERAL</t>
  </si>
  <si>
    <t>BDI: 27,64%</t>
  </si>
  <si>
    <t>Bancada de granito com espessura de 2 cm</t>
  </si>
  <si>
    <t>MEMÓRIA DE CÁLCULO</t>
  </si>
  <si>
    <t>Especificação dos serviços</t>
  </si>
  <si>
    <t>CÁLCULOS DE QUANTIDADES</t>
  </si>
  <si>
    <t>1</t>
  </si>
  <si>
    <t>SERVIÇOS PRELIMINARES</t>
  </si>
  <si>
    <t>larg (m)</t>
  </si>
  <si>
    <t>comp (m)</t>
  </si>
  <si>
    <t>Dimensões</t>
  </si>
  <si>
    <r>
      <t xml:space="preserve">Obra: </t>
    </r>
    <r>
      <rPr>
        <sz val="7"/>
        <color theme="1"/>
        <rFont val="Courier New"/>
        <family val="3"/>
      </rPr>
      <t xml:space="preserve">Abrigo de Espera </t>
    </r>
  </si>
  <si>
    <r>
      <t xml:space="preserve">Local: </t>
    </r>
    <r>
      <rPr>
        <sz val="7"/>
        <color theme="1"/>
        <rFont val="Courier New"/>
        <family val="3"/>
      </rPr>
      <t>Sede - Itarana - ES</t>
    </r>
  </si>
  <si>
    <t>Total  do item</t>
  </si>
  <si>
    <t>Área total</t>
  </si>
  <si>
    <t xml:space="preserve">Sapatas (4 unidades) </t>
  </si>
  <si>
    <t>Prof.</t>
  </si>
  <si>
    <t>Vigas baldrame</t>
  </si>
  <si>
    <t>Descontos (Sapatas)</t>
  </si>
  <si>
    <t>Escavação Total</t>
  </si>
  <si>
    <t>Diferença entre escavação e concreto</t>
  </si>
  <si>
    <t>Total (kg)</t>
  </si>
  <si>
    <t>Somatório do item</t>
  </si>
  <si>
    <t>Total (m³)</t>
  </si>
  <si>
    <t>Total (m²)</t>
  </si>
  <si>
    <t>Altura (m)</t>
  </si>
  <si>
    <t>Comp (m)</t>
  </si>
  <si>
    <t>Total Geral (m²)</t>
  </si>
  <si>
    <t>Total Geral (m³)</t>
  </si>
  <si>
    <t>Total Geral (kg)</t>
  </si>
  <si>
    <t>Parede meia altura</t>
  </si>
  <si>
    <t>Apoio para banco</t>
  </si>
  <si>
    <t>Área de cobertura</t>
  </si>
  <si>
    <t xml:space="preserve">kg/m² </t>
  </si>
  <si>
    <t>Área de cobertura x kg/m</t>
  </si>
  <si>
    <t>Lados</t>
  </si>
  <si>
    <t>Àrea(m²)</t>
  </si>
  <si>
    <t>Área de alvenaria x 2 lados</t>
  </si>
  <si>
    <t>Comp(m)</t>
  </si>
  <si>
    <t>Total (m)</t>
  </si>
  <si>
    <r>
      <rPr>
        <sz val="7"/>
        <rFont val="Courier New"/>
        <family val="3"/>
      </rPr>
      <t xml:space="preserve">Responsável Técnico PMI - </t>
    </r>
    <r>
      <rPr>
        <b/>
        <sz val="7"/>
        <rFont val="Courier New"/>
        <family val="3"/>
      </rPr>
      <t xml:space="preserve">Matheus Sofiste Teixeira </t>
    </r>
    <r>
      <rPr>
        <sz val="7"/>
        <rFont val="Courier New"/>
        <family val="3"/>
      </rPr>
      <t xml:space="preserve">                                                                                             Engenheiro Civil - CREA ES-034017/D</t>
    </r>
  </si>
  <si>
    <t>Quantidade</t>
  </si>
  <si>
    <t>Total (und)</t>
  </si>
  <si>
    <t>11.2</t>
  </si>
  <si>
    <t>Somatório linear x 0,40 (3,70+3,70+4,90+0,75+0,75+2,90)</t>
  </si>
  <si>
    <t xml:space="preserve">Somatório linear                               ((0,7+0,4+0,75+2,9) x2 + 4,9 +(2,9 + 0,4)x2) </t>
  </si>
  <si>
    <t>CRONOGRAMA FÍSICO-FINANCEIRO</t>
  </si>
  <si>
    <t>VALORES (R$)</t>
  </si>
  <si>
    <t>PERÍODO (MESES)</t>
  </si>
  <si>
    <t>ITEM</t>
  </si>
  <si>
    <t>DESCRIÇÃO</t>
  </si>
  <si>
    <t>Físico (%)</t>
  </si>
  <si>
    <t>Processo Licitatório</t>
  </si>
  <si>
    <t>Total Parcial (%)</t>
  </si>
  <si>
    <t>Total Acumulado (%)</t>
  </si>
  <si>
    <t>Total Financeiro (R$)</t>
  </si>
  <si>
    <t>Total Acumulado (R$)</t>
  </si>
  <si>
    <t>Financ.(R$)</t>
  </si>
  <si>
    <r>
      <t xml:space="preserve">Obra: </t>
    </r>
    <r>
      <rPr>
        <sz val="9"/>
        <rFont val="Courier New"/>
        <family val="3"/>
      </rPr>
      <t xml:space="preserve">Abrigo de Espera </t>
    </r>
  </si>
  <si>
    <r>
      <t xml:space="preserve">Local: </t>
    </r>
    <r>
      <rPr>
        <sz val="9"/>
        <rFont val="Courier New"/>
        <family val="3"/>
      </rPr>
      <t>Sede - Itarana - ES</t>
    </r>
  </si>
  <si>
    <t>Somatório</t>
  </si>
  <si>
    <t>Alt. (m)</t>
  </si>
  <si>
    <t>Estrutura (Pilares x 4)</t>
  </si>
  <si>
    <t>Estrutura (Vigas x 3)</t>
  </si>
  <si>
    <t>Estrutura (Vigas x 2)</t>
  </si>
  <si>
    <t>Área igual a do chapisco</t>
  </si>
  <si>
    <t>Área igual a do reboco</t>
  </si>
  <si>
    <t>11.3</t>
  </si>
  <si>
    <t>Passeio de cimentado camurçado com  argamassa de cimento e areia no traço 1:3 esp. 1.5cm, e lastro de concreto com 8cm de  espessura, inclusive preparo de caixa</t>
  </si>
  <si>
    <t>Conforme relatório em projeto</t>
  </si>
  <si>
    <t>Conforme relatório em projeto / 3 utilizações</t>
  </si>
  <si>
    <t>CRONOGRAMA FISICO-FINANCEIRO</t>
  </si>
  <si>
    <t>MEMORIAL DESCRITIVO</t>
  </si>
  <si>
    <t>MUNICIPIO DE ITARANA - ES</t>
  </si>
  <si>
    <t>MEMÓRIA DE CALCULO</t>
  </si>
  <si>
    <t>CONSTRUÇÃO DE ABRIGO PARA UNIDADE DE SAÚDE DA FAMÍLIA</t>
  </si>
  <si>
    <t>PROJETO ARQUITETÔNICO E ESTRUTURAL</t>
  </si>
  <si>
    <t>ART DE PROJETO</t>
  </si>
  <si>
    <t>Ref: IOPES - DATA BASE: SETEMBRO/2015</t>
  </si>
  <si>
    <t>1.2</t>
  </si>
  <si>
    <t>Placa de obra nas dimensões de 2.0 x 4.0 m, padrão IOPES</t>
  </si>
  <si>
    <t>Barracão para depósito de cimento área de 10.90m2, de chapa de compensado 12mm e pontaletes 8x8cm, piso cimentado e cobertura de telhas de fibrocimento de 6mm, inclusive ponto de luz, conf. projeto (2 utilizações)</t>
  </si>
  <si>
    <t>Mini-Disjuntor monopolar 10 A, curva C - 5KA 220/127VCA (NBR IEC 60947-2), Ref. Siemens, GE, Schneider ou equivalente</t>
  </si>
  <si>
    <t>LICITAÇÃO</t>
  </si>
  <si>
    <t>(vinte e seis mil, seiscentos e cinquenta e oito reais e trinta e sete centavos)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</si>
</sst>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;[Red]#,##0.00"/>
    <numFmt numFmtId="165" formatCode="0.00_ ;[Red]\-0.00\ "/>
    <numFmt numFmtId="166" formatCode="###0;###0"/>
    <numFmt numFmtId="167" formatCode="#,##0.00;#,##0.00"/>
  </numFmts>
  <fonts count="27" x14ac:knownFonts="1">
    <font>
      <sz val="11"/>
      <color theme="1"/>
      <name val="Calibri"/>
      <family val="2"/>
      <scheme val="minor"/>
    </font>
    <font>
      <b/>
      <sz val="7"/>
      <color theme="1"/>
      <name val="Verdana"/>
      <family val="2"/>
    </font>
    <font>
      <sz val="7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hadow/>
      <sz val="10"/>
      <name val="Arial"/>
      <family val="2"/>
    </font>
    <font>
      <b/>
      <sz val="14"/>
      <name val="Courier New"/>
      <family val="3"/>
    </font>
    <font>
      <b/>
      <sz val="10"/>
      <color theme="1"/>
      <name val="Courier New"/>
      <family val="3"/>
    </font>
    <font>
      <sz val="9"/>
      <name val="Courier New"/>
      <family val="3"/>
    </font>
    <font>
      <b/>
      <sz val="12"/>
      <name val="Courier New"/>
      <family val="3"/>
    </font>
    <font>
      <b/>
      <sz val="7"/>
      <color theme="1"/>
      <name val="Courier New"/>
      <family val="3"/>
    </font>
    <font>
      <sz val="7"/>
      <color theme="1"/>
      <name val="Courier New"/>
      <family val="3"/>
    </font>
    <font>
      <b/>
      <sz val="8"/>
      <color theme="1"/>
      <name val="Courier New"/>
      <family val="3"/>
    </font>
    <font>
      <sz val="11"/>
      <color theme="1"/>
      <name val="Courier New"/>
      <family val="3"/>
    </font>
    <font>
      <sz val="7"/>
      <color rgb="FF000000"/>
      <name val="Courier New"/>
      <family val="3"/>
    </font>
    <font>
      <sz val="7"/>
      <name val="Courier New"/>
      <family val="3"/>
    </font>
    <font>
      <b/>
      <shadow/>
      <sz val="8"/>
      <color theme="1"/>
      <name val="Courier New"/>
      <family val="3"/>
    </font>
    <font>
      <b/>
      <sz val="7"/>
      <name val="Courier New"/>
      <family val="3"/>
    </font>
    <font>
      <shadow/>
      <sz val="7"/>
      <color theme="1"/>
      <name val="Courier New"/>
      <family val="3"/>
    </font>
    <font>
      <b/>
      <shadow/>
      <sz val="7"/>
      <color theme="1"/>
      <name val="Courier New"/>
      <family val="3"/>
    </font>
    <font>
      <b/>
      <sz val="7"/>
      <color rgb="FF000000"/>
      <name val="Courier New"/>
      <family val="3"/>
    </font>
    <font>
      <sz val="8"/>
      <name val="Courier New"/>
      <family val="3"/>
    </font>
    <font>
      <sz val="8"/>
      <color theme="1"/>
      <name val="Courier New"/>
      <family val="3"/>
    </font>
    <font>
      <b/>
      <sz val="9"/>
      <name val="Courier New"/>
      <family val="3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58">
    <xf numFmtId="0" fontId="0" fillId="0" borderId="0" xfId="0"/>
    <xf numFmtId="0" fontId="0" fillId="2" borderId="0" xfId="0" applyFill="1"/>
    <xf numFmtId="0" fontId="0" fillId="3" borderId="0" xfId="0" applyFill="1"/>
    <xf numFmtId="0" fontId="4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0" xfId="0" applyFill="1" applyBorder="1" applyAlignment="1">
      <alignment vertical="top"/>
    </xf>
    <xf numFmtId="0" fontId="6" fillId="0" borderId="0" xfId="0" applyFont="1" applyBorder="1" applyAlignment="1">
      <alignment horizontal="right"/>
    </xf>
    <xf numFmtId="14" fontId="5" fillId="0" borderId="0" xfId="0" applyNumberFormat="1" applyFont="1" applyFill="1" applyBorder="1" applyAlignment="1">
      <alignment horizontal="right"/>
    </xf>
    <xf numFmtId="10" fontId="5" fillId="0" borderId="0" xfId="0" applyNumberFormat="1" applyFont="1" applyFill="1" applyBorder="1"/>
    <xf numFmtId="40" fontId="7" fillId="0" borderId="0" xfId="0" applyNumberFormat="1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10" fillId="5" borderId="0" xfId="0" applyFont="1" applyFill="1" applyBorder="1" applyAlignment="1">
      <alignment vertical="center"/>
    </xf>
    <xf numFmtId="0" fontId="10" fillId="5" borderId="9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3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right" vertical="center"/>
    </xf>
    <xf numFmtId="0" fontId="13" fillId="0" borderId="1" xfId="0" applyFont="1" applyBorder="1" applyAlignment="1">
      <alignment vertical="center"/>
    </xf>
    <xf numFmtId="164" fontId="13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right" vertical="center"/>
    </xf>
    <xf numFmtId="164" fontId="12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3" fillId="3" borderId="1" xfId="0" applyFont="1" applyFill="1" applyBorder="1" applyAlignment="1">
      <alignment vertical="center"/>
    </xf>
    <xf numFmtId="164" fontId="12" fillId="3" borderId="1" xfId="0" applyNumberFormat="1" applyFont="1" applyFill="1" applyBorder="1" applyAlignment="1">
      <alignment horizontal="right" vertical="center"/>
    </xf>
    <xf numFmtId="2" fontId="13" fillId="0" borderId="1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 wrapText="1"/>
    </xf>
    <xf numFmtId="0" fontId="13" fillId="0" borderId="0" xfId="0" applyFont="1" applyAlignment="1"/>
    <xf numFmtId="0" fontId="17" fillId="0" borderId="0" xfId="0" applyFont="1" applyBorder="1" applyAlignment="1">
      <alignment vertical="center" wrapText="1"/>
    </xf>
    <xf numFmtId="0" fontId="13" fillId="0" borderId="0" xfId="0" applyFont="1" applyBorder="1" applyAlignment="1"/>
    <xf numFmtId="0" fontId="12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justify"/>
    </xf>
    <xf numFmtId="0" fontId="16" fillId="0" borderId="1" xfId="0" applyFont="1" applyBorder="1" applyAlignment="1">
      <alignment horizontal="justify" wrapText="1"/>
    </xf>
    <xf numFmtId="0" fontId="12" fillId="3" borderId="1" xfId="0" applyFont="1" applyFill="1" applyBorder="1" applyAlignment="1">
      <alignment horizontal="justify" wrapText="1"/>
    </xf>
    <xf numFmtId="0" fontId="16" fillId="4" borderId="1" xfId="0" applyFont="1" applyFill="1" applyBorder="1" applyAlignment="1">
      <alignment horizontal="justify" wrapText="1"/>
    </xf>
    <xf numFmtId="0" fontId="12" fillId="0" borderId="1" xfId="0" applyFont="1" applyBorder="1" applyAlignment="1">
      <alignment horizontal="right" wrapText="1"/>
    </xf>
    <xf numFmtId="0" fontId="10" fillId="5" borderId="11" xfId="0" applyFont="1" applyFill="1" applyBorder="1" applyAlignment="1">
      <alignment vertical="center"/>
    </xf>
    <xf numFmtId="0" fontId="10" fillId="5" borderId="1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15" fillId="6" borderId="1" xfId="0" applyFont="1" applyFill="1" applyBorder="1" applyAlignment="1">
      <alignment vertical="center"/>
    </xf>
    <xf numFmtId="0" fontId="12" fillId="6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justify" wrapText="1"/>
    </xf>
    <xf numFmtId="0" fontId="13" fillId="6" borderId="1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right" vertical="center"/>
    </xf>
    <xf numFmtId="164" fontId="13" fillId="6" borderId="1" xfId="0" applyNumberFormat="1" applyFont="1" applyFill="1" applyBorder="1" applyAlignment="1">
      <alignment horizontal="right" vertical="center"/>
    </xf>
    <xf numFmtId="0" fontId="13" fillId="6" borderId="1" xfId="0" applyFont="1" applyFill="1" applyBorder="1" applyAlignment="1">
      <alignment vertical="center"/>
    </xf>
    <xf numFmtId="164" fontId="12" fillId="6" borderId="1" xfId="0" applyNumberFormat="1" applyFont="1" applyFill="1" applyBorder="1" applyAlignment="1">
      <alignment horizontal="right" vertical="center"/>
    </xf>
    <xf numFmtId="164" fontId="13" fillId="6" borderId="1" xfId="0" applyNumberFormat="1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49" fontId="12" fillId="6" borderId="1" xfId="0" applyNumberFormat="1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justify" vertical="center" wrapText="1"/>
    </xf>
    <xf numFmtId="0" fontId="20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center" vertical="center" wrapText="1"/>
    </xf>
    <xf numFmtId="40" fontId="20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right" vertical="center" wrapText="1"/>
    </xf>
    <xf numFmtId="2" fontId="13" fillId="3" borderId="1" xfId="0" applyNumberFormat="1" applyFont="1" applyFill="1" applyBorder="1" applyAlignment="1">
      <alignment horizontal="center" vertical="center"/>
    </xf>
    <xf numFmtId="2" fontId="13" fillId="3" borderId="1" xfId="0" applyNumberFormat="1" applyFont="1" applyFill="1" applyBorder="1" applyAlignment="1">
      <alignment horizontal="right" vertical="center"/>
    </xf>
    <xf numFmtId="2" fontId="20" fillId="3" borderId="1" xfId="0" applyNumberFormat="1" applyFont="1" applyFill="1" applyBorder="1" applyAlignment="1">
      <alignment horizontal="right" vertical="center"/>
    </xf>
    <xf numFmtId="2" fontId="21" fillId="3" borderId="1" xfId="0" applyNumberFormat="1" applyFont="1" applyFill="1" applyBorder="1" applyAlignment="1">
      <alignment horizontal="right" vertical="center"/>
    </xf>
    <xf numFmtId="0" fontId="13" fillId="3" borderId="1" xfId="0" applyFont="1" applyFill="1" applyBorder="1" applyAlignment="1">
      <alignment horizontal="right" vertical="center" wrapText="1"/>
    </xf>
    <xf numFmtId="0" fontId="12" fillId="6" borderId="1" xfId="0" applyFont="1" applyFill="1" applyBorder="1" applyAlignment="1">
      <alignment vertical="center"/>
    </xf>
    <xf numFmtId="0" fontId="13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right" vertical="center"/>
    </xf>
    <xf numFmtId="2" fontId="12" fillId="0" borderId="1" xfId="0" applyNumberFormat="1" applyFont="1" applyBorder="1" applyAlignment="1">
      <alignment horizontal="right" vertical="center"/>
    </xf>
    <xf numFmtId="165" fontId="20" fillId="3" borderId="1" xfId="0" applyNumberFormat="1" applyFont="1" applyFill="1" applyBorder="1" applyAlignment="1">
      <alignment horizontal="right" vertical="center"/>
    </xf>
    <xf numFmtId="0" fontId="12" fillId="6" borderId="1" xfId="0" applyFont="1" applyFill="1" applyBorder="1" applyAlignment="1">
      <alignment vertical="center" wrapText="1"/>
    </xf>
    <xf numFmtId="40" fontId="20" fillId="3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2" fontId="12" fillId="0" borderId="1" xfId="0" applyNumberFormat="1" applyFont="1" applyBorder="1" applyAlignment="1">
      <alignment vertical="center" wrapText="1"/>
    </xf>
    <xf numFmtId="2" fontId="13" fillId="0" borderId="1" xfId="0" applyNumberFormat="1" applyFont="1" applyBorder="1" applyAlignment="1">
      <alignment vertical="center"/>
    </xf>
    <xf numFmtId="2" fontId="12" fillId="0" borderId="1" xfId="1" applyNumberFormat="1" applyFont="1" applyBorder="1" applyAlignment="1">
      <alignment vertical="center"/>
    </xf>
    <xf numFmtId="2" fontId="12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right" vertical="center" wrapText="1"/>
    </xf>
    <xf numFmtId="166" fontId="22" fillId="7" borderId="1" xfId="0" applyNumberFormat="1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9" fontId="19" fillId="3" borderId="1" xfId="2" applyFont="1" applyFill="1" applyBorder="1" applyAlignment="1">
      <alignment horizontal="right" vertical="center" wrapText="1"/>
    </xf>
    <xf numFmtId="43" fontId="19" fillId="3" borderId="1" xfId="1" applyFont="1" applyFill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10" fontId="19" fillId="3" borderId="1" xfId="0" applyNumberFormat="1" applyFont="1" applyFill="1" applyBorder="1" applyAlignment="1">
      <alignment horizontal="right" vertical="center" wrapText="1"/>
    </xf>
    <xf numFmtId="167" fontId="19" fillId="3" borderId="1" xfId="0" applyNumberFormat="1" applyFont="1" applyFill="1" applyBorder="1" applyAlignment="1">
      <alignment horizontal="right" vertical="center" wrapText="1"/>
    </xf>
    <xf numFmtId="0" fontId="24" fillId="0" borderId="0" xfId="0" applyFont="1" applyBorder="1"/>
    <xf numFmtId="0" fontId="24" fillId="0" borderId="9" xfId="0" applyFont="1" applyBorder="1"/>
    <xf numFmtId="0" fontId="19" fillId="0" borderId="1" xfId="0" applyFont="1" applyBorder="1"/>
    <xf numFmtId="9" fontId="19" fillId="8" borderId="1" xfId="2" applyFont="1" applyFill="1" applyBorder="1" applyAlignment="1">
      <alignment horizontal="right" vertical="center" wrapText="1"/>
    </xf>
    <xf numFmtId="43" fontId="19" fillId="8" borderId="1" xfId="1" applyFont="1" applyFill="1" applyBorder="1" applyAlignment="1">
      <alignment horizontal="right" vertical="center" wrapText="1"/>
    </xf>
    <xf numFmtId="0" fontId="24" fillId="0" borderId="11" xfId="0" applyFont="1" applyBorder="1"/>
    <xf numFmtId="0" fontId="24" fillId="0" borderId="12" xfId="0" applyFont="1" applyBorder="1"/>
    <xf numFmtId="40" fontId="20" fillId="3" borderId="1" xfId="0" applyNumberFormat="1" applyFont="1" applyFill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right" vertical="center" wrapText="1"/>
    </xf>
    <xf numFmtId="2" fontId="13" fillId="0" borderId="0" xfId="0" applyNumberFormat="1" applyFont="1" applyBorder="1" applyAlignment="1">
      <alignment vertical="center"/>
    </xf>
    <xf numFmtId="2" fontId="12" fillId="0" borderId="0" xfId="0" applyNumberFormat="1" applyFont="1" applyBorder="1" applyAlignment="1">
      <alignment vertical="center"/>
    </xf>
    <xf numFmtId="0" fontId="16" fillId="0" borderId="1" xfId="0" applyFont="1" applyBorder="1" applyAlignment="1">
      <alignment horizontal="justify" vertical="center" wrapText="1"/>
    </xf>
    <xf numFmtId="2" fontId="0" fillId="0" borderId="0" xfId="0" applyNumberForma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16" fillId="0" borderId="0" xfId="0" applyFont="1" applyAlignment="1">
      <alignment wrapText="1"/>
    </xf>
    <xf numFmtId="2" fontId="13" fillId="3" borderId="1" xfId="0" applyNumberFormat="1" applyFont="1" applyFill="1" applyBorder="1" applyAlignment="1">
      <alignment horizontal="right" vertical="center" wrapText="1"/>
    </xf>
    <xf numFmtId="0" fontId="13" fillId="0" borderId="0" xfId="0" quotePrefix="1" applyFont="1" applyAlignment="1">
      <alignment horizontal="center"/>
    </xf>
    <xf numFmtId="0" fontId="17" fillId="0" borderId="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26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wrapText="1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4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left" vertical="center"/>
    </xf>
    <xf numFmtId="0" fontId="14" fillId="0" borderId="1" xfId="0" applyFont="1" applyBorder="1" applyAlignment="1">
      <alignment horizontal="center"/>
    </xf>
    <xf numFmtId="0" fontId="12" fillId="6" borderId="1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40" fontId="8" fillId="5" borderId="6" xfId="0" applyNumberFormat="1" applyFont="1" applyFill="1" applyBorder="1" applyAlignment="1">
      <alignment horizontal="center" vertical="center"/>
    </xf>
    <xf numFmtId="40" fontId="8" fillId="5" borderId="2" xfId="0" applyNumberFormat="1" applyFont="1" applyFill="1" applyBorder="1" applyAlignment="1">
      <alignment horizontal="center" vertical="center"/>
    </xf>
    <xf numFmtId="40" fontId="8" fillId="5" borderId="7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166" fontId="22" fillId="3" borderId="1" xfId="0" applyNumberFormat="1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6" fillId="3" borderId="13" xfId="0" applyNumberFormat="1" applyFont="1" applyFill="1" applyBorder="1" applyAlignment="1">
      <alignment horizontal="right" vertical="center" wrapText="1"/>
    </xf>
    <xf numFmtId="4" fontId="16" fillId="3" borderId="14" xfId="0" applyNumberFormat="1" applyFont="1" applyFill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4" fontId="16" fillId="3" borderId="1" xfId="0" applyNumberFormat="1" applyFont="1" applyFill="1" applyBorder="1" applyAlignment="1">
      <alignment horizontal="right" vertical="center" wrapText="1"/>
    </xf>
    <xf numFmtId="0" fontId="23" fillId="0" borderId="2" xfId="0" applyFont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4" fontId="19" fillId="3" borderId="1" xfId="0" applyNumberFormat="1" applyFont="1" applyFill="1" applyBorder="1" applyAlignment="1">
      <alignment horizontal="right" vertical="center" wrapText="1"/>
    </xf>
    <xf numFmtId="0" fontId="19" fillId="3" borderId="1" xfId="0" applyFont="1" applyFill="1" applyBorder="1" applyAlignment="1">
      <alignment horizontal="righ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24" fillId="0" borderId="0" xfId="0" applyFont="1" applyAlignment="1">
      <alignment horizontal="center"/>
    </xf>
    <xf numFmtId="0" fontId="25" fillId="7" borderId="14" xfId="0" applyFont="1" applyFill="1" applyBorder="1" applyAlignment="1">
      <alignment horizontal="center" vertical="center" wrapText="1"/>
    </xf>
    <xf numFmtId="0" fontId="25" fillId="3" borderId="8" xfId="0" applyFont="1" applyFill="1" applyBorder="1" applyAlignment="1">
      <alignment horizontal="left" vertical="center"/>
    </xf>
    <xf numFmtId="0" fontId="25" fillId="3" borderId="0" xfId="0" applyFont="1" applyFill="1" applyBorder="1" applyAlignment="1">
      <alignment horizontal="left" vertical="center"/>
    </xf>
    <xf numFmtId="0" fontId="25" fillId="3" borderId="10" xfId="0" applyFont="1" applyFill="1" applyBorder="1" applyAlignment="1">
      <alignment horizontal="left" vertical="center"/>
    </xf>
    <xf numFmtId="0" fontId="25" fillId="3" borderId="11" xfId="0" applyFont="1" applyFill="1" applyBorder="1" applyAlignment="1">
      <alignment horizontal="left" vertical="center"/>
    </xf>
    <xf numFmtId="0" fontId="19" fillId="7" borderId="14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view="pageBreakPreview" zoomScale="90" zoomScaleSheetLayoutView="90" workbookViewId="0">
      <selection activeCell="X1" sqref="X1"/>
    </sheetView>
  </sheetViews>
  <sheetFormatPr defaultRowHeight="15" x14ac:dyDescent="0.25"/>
  <sheetData>
    <row r="1" spans="1:10" ht="242.25" customHeight="1" x14ac:dyDescent="0.25"/>
    <row r="2" spans="1:10" ht="20.25" x14ac:dyDescent="0.3">
      <c r="A2" s="115" t="s">
        <v>26</v>
      </c>
      <c r="B2" s="115"/>
      <c r="C2" s="115"/>
      <c r="D2" s="115"/>
      <c r="E2" s="115"/>
      <c r="F2" s="115"/>
      <c r="G2" s="115"/>
      <c r="H2" s="115"/>
      <c r="I2" s="115"/>
      <c r="J2" s="115"/>
    </row>
    <row r="3" spans="1:10" ht="20.25" x14ac:dyDescent="0.3">
      <c r="B3" s="105"/>
      <c r="C3" s="105"/>
      <c r="D3" s="105"/>
      <c r="E3" s="105"/>
      <c r="F3" s="106"/>
      <c r="G3" s="106"/>
    </row>
    <row r="4" spans="1:10" ht="20.25" x14ac:dyDescent="0.3">
      <c r="A4" s="115" t="s">
        <v>154</v>
      </c>
      <c r="B4" s="115"/>
      <c r="C4" s="115"/>
      <c r="D4" s="115"/>
      <c r="E4" s="115"/>
      <c r="F4" s="115"/>
      <c r="G4" s="115"/>
      <c r="H4" s="115"/>
      <c r="I4" s="115"/>
      <c r="J4" s="115"/>
    </row>
    <row r="5" spans="1:10" ht="20.25" x14ac:dyDescent="0.3">
      <c r="B5" s="105"/>
      <c r="C5" s="105"/>
      <c r="D5" s="105"/>
      <c r="E5" s="105"/>
      <c r="F5" s="106"/>
      <c r="G5" s="106"/>
    </row>
    <row r="6" spans="1:10" ht="20.25" x14ac:dyDescent="0.3">
      <c r="A6" s="115" t="s">
        <v>157</v>
      </c>
      <c r="B6" s="115"/>
      <c r="C6" s="115"/>
      <c r="D6" s="115"/>
      <c r="E6" s="115"/>
      <c r="F6" s="115"/>
      <c r="G6" s="115"/>
      <c r="H6" s="115"/>
      <c r="I6" s="115"/>
      <c r="J6" s="115"/>
    </row>
    <row r="7" spans="1:10" ht="20.25" x14ac:dyDescent="0.3">
      <c r="A7" s="107"/>
      <c r="B7" s="107"/>
      <c r="C7" s="107"/>
      <c r="D7" s="107"/>
      <c r="E7" s="107"/>
      <c r="F7" s="107"/>
      <c r="G7" s="107"/>
      <c r="H7" s="107"/>
      <c r="I7" s="107"/>
      <c r="J7" s="107"/>
    </row>
    <row r="8" spans="1:10" ht="20.25" x14ac:dyDescent="0.3">
      <c r="A8" s="115" t="s">
        <v>155</v>
      </c>
      <c r="B8" s="115"/>
      <c r="C8" s="115"/>
      <c r="D8" s="115"/>
      <c r="E8" s="115"/>
      <c r="F8" s="115"/>
      <c r="G8" s="115"/>
      <c r="H8" s="115"/>
      <c r="I8" s="115"/>
      <c r="J8" s="115"/>
    </row>
    <row r="10" spans="1:10" ht="20.25" x14ac:dyDescent="0.3">
      <c r="A10" s="115" t="s">
        <v>159</v>
      </c>
      <c r="B10" s="115"/>
      <c r="C10" s="115"/>
      <c r="D10" s="115"/>
      <c r="E10" s="115"/>
      <c r="F10" s="115"/>
      <c r="G10" s="115"/>
      <c r="H10" s="115"/>
      <c r="I10" s="115"/>
      <c r="J10" s="115"/>
    </row>
    <row r="11" spans="1:10" ht="20.25" x14ac:dyDescent="0.3">
      <c r="A11" s="107"/>
      <c r="B11" s="107"/>
      <c r="C11" s="107"/>
      <c r="D11" s="107"/>
      <c r="E11" s="107"/>
      <c r="F11" s="107"/>
      <c r="G11" s="107"/>
      <c r="H11" s="107"/>
      <c r="I11" s="107"/>
      <c r="J11" s="107"/>
    </row>
    <row r="12" spans="1:10" ht="20.25" x14ac:dyDescent="0.3">
      <c r="A12" s="115" t="s">
        <v>160</v>
      </c>
      <c r="B12" s="115"/>
      <c r="C12" s="115"/>
      <c r="D12" s="115"/>
      <c r="E12" s="115"/>
      <c r="F12" s="115"/>
      <c r="G12" s="115"/>
      <c r="H12" s="115"/>
      <c r="I12" s="115"/>
      <c r="J12" s="115"/>
    </row>
    <row r="14" spans="1:10" ht="181.5" customHeight="1" x14ac:dyDescent="0.3">
      <c r="A14" s="107"/>
      <c r="B14" s="107"/>
      <c r="C14" s="107"/>
      <c r="D14" s="107"/>
      <c r="E14" s="107"/>
      <c r="F14" s="107"/>
      <c r="G14" s="107"/>
      <c r="H14" s="107"/>
      <c r="I14" s="107"/>
      <c r="J14" s="107"/>
    </row>
    <row r="15" spans="1:10" x14ac:dyDescent="0.25">
      <c r="A15" s="114" t="s">
        <v>158</v>
      </c>
      <c r="B15" s="114"/>
      <c r="C15" s="114"/>
      <c r="D15" s="114"/>
      <c r="E15" s="114"/>
      <c r="F15" s="114"/>
      <c r="G15" s="114"/>
      <c r="H15" s="114"/>
      <c r="I15" s="114"/>
      <c r="J15" s="114"/>
    </row>
    <row r="16" spans="1:10" x14ac:dyDescent="0.25">
      <c r="A16" s="114" t="s">
        <v>156</v>
      </c>
      <c r="B16" s="114"/>
      <c r="C16" s="114"/>
      <c r="D16" s="114"/>
      <c r="E16" s="114"/>
      <c r="F16" s="114"/>
      <c r="G16" s="114"/>
      <c r="H16" s="114"/>
      <c r="I16" s="114"/>
      <c r="J16" s="114"/>
    </row>
  </sheetData>
  <mergeCells count="8">
    <mergeCell ref="A15:J15"/>
    <mergeCell ref="A16:J16"/>
    <mergeCell ref="A2:J2"/>
    <mergeCell ref="A4:J4"/>
    <mergeCell ref="A6:J6"/>
    <mergeCell ref="A8:J8"/>
    <mergeCell ref="A10:J10"/>
    <mergeCell ref="A12:J12"/>
  </mergeCells>
  <pageMargins left="0.51181102362204722" right="0.51181102362204722" top="0.78740157480314965" bottom="0.78740157480314965" header="0.31496062992125984" footer="0.31496062992125984"/>
  <pageSetup paperSize="9" orientation="portrait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63"/>
  <sheetViews>
    <sheetView view="pageBreakPreview" zoomScale="160" zoomScaleSheetLayoutView="160" workbookViewId="0">
      <selection activeCell="D64" sqref="D64"/>
    </sheetView>
  </sheetViews>
  <sheetFormatPr defaultRowHeight="15" x14ac:dyDescent="0.25"/>
  <cols>
    <col min="1" max="1" width="6.140625" style="29" customWidth="1"/>
    <col min="2" max="2" width="4.42578125" style="30" customWidth="1"/>
    <col min="3" max="3" width="45.5703125" style="31" customWidth="1"/>
    <col min="4" max="4" width="8.7109375" style="30" customWidth="1"/>
    <col min="5" max="6" width="8.7109375" style="32" customWidth="1"/>
    <col min="7" max="7" width="9.85546875" style="30" customWidth="1"/>
  </cols>
  <sheetData>
    <row r="1" spans="1:7" ht="16.5" x14ac:dyDescent="0.25">
      <c r="A1" s="116" t="s">
        <v>26</v>
      </c>
      <c r="B1" s="116"/>
      <c r="C1" s="116"/>
      <c r="D1" s="116"/>
      <c r="E1" s="116"/>
      <c r="F1" s="116"/>
      <c r="G1" s="116"/>
    </row>
    <row r="2" spans="1:7" x14ac:dyDescent="0.25">
      <c r="A2" s="117" t="s">
        <v>94</v>
      </c>
      <c r="B2" s="117"/>
      <c r="C2" s="117"/>
      <c r="D2" s="120" t="s">
        <v>161</v>
      </c>
      <c r="E2" s="121"/>
      <c r="F2" s="121"/>
      <c r="G2" s="124"/>
    </row>
    <row r="3" spans="1:7" x14ac:dyDescent="0.25">
      <c r="A3" s="117" t="s">
        <v>95</v>
      </c>
      <c r="B3" s="117"/>
      <c r="C3" s="117"/>
      <c r="D3" s="120" t="s">
        <v>84</v>
      </c>
      <c r="E3" s="121"/>
      <c r="F3" s="118"/>
      <c r="G3" s="119"/>
    </row>
    <row r="4" spans="1:7" x14ac:dyDescent="0.25">
      <c r="A4" s="122" t="s">
        <v>29</v>
      </c>
      <c r="B4" s="122" t="s">
        <v>0</v>
      </c>
      <c r="C4" s="123" t="s">
        <v>1</v>
      </c>
      <c r="D4" s="122" t="s">
        <v>2</v>
      </c>
      <c r="E4" s="122"/>
      <c r="F4" s="122"/>
      <c r="G4" s="122"/>
    </row>
    <row r="5" spans="1:7" x14ac:dyDescent="0.25">
      <c r="A5" s="122"/>
      <c r="B5" s="122"/>
      <c r="C5" s="123"/>
      <c r="D5" s="97" t="s">
        <v>6</v>
      </c>
      <c r="E5" s="97" t="s">
        <v>3</v>
      </c>
      <c r="F5" s="97" t="s">
        <v>4</v>
      </c>
      <c r="G5" s="97" t="s">
        <v>5</v>
      </c>
    </row>
    <row r="6" spans="1:7" s="1" customFormat="1" x14ac:dyDescent="0.25">
      <c r="A6" s="44"/>
      <c r="B6" s="45" t="s">
        <v>8</v>
      </c>
      <c r="C6" s="46" t="s">
        <v>7</v>
      </c>
      <c r="D6" s="47"/>
      <c r="E6" s="52"/>
      <c r="F6" s="52"/>
      <c r="G6" s="49"/>
    </row>
    <row r="7" spans="1:7" s="2" customFormat="1" x14ac:dyDescent="0.25">
      <c r="A7" s="14">
        <v>20305</v>
      </c>
      <c r="B7" s="14" t="s">
        <v>9</v>
      </c>
      <c r="C7" s="108" t="s">
        <v>163</v>
      </c>
      <c r="D7" s="14" t="s">
        <v>22</v>
      </c>
      <c r="E7" s="16">
        <v>8</v>
      </c>
      <c r="F7" s="16">
        <v>198.06</v>
      </c>
      <c r="G7" s="16">
        <f>E7*F7</f>
        <v>1584.48</v>
      </c>
    </row>
    <row r="8" spans="1:7" s="2" customFormat="1" x14ac:dyDescent="0.25">
      <c r="A8" s="14">
        <v>10501</v>
      </c>
      <c r="B8" s="14" t="s">
        <v>162</v>
      </c>
      <c r="C8" s="36" t="s">
        <v>27</v>
      </c>
      <c r="D8" s="14" t="s">
        <v>22</v>
      </c>
      <c r="E8" s="16">
        <v>24</v>
      </c>
      <c r="F8" s="16">
        <v>8</v>
      </c>
      <c r="G8" s="16">
        <f>ROUND(E8*F8,2)</f>
        <v>192</v>
      </c>
    </row>
    <row r="9" spans="1:7" x14ac:dyDescent="0.25">
      <c r="A9" s="17"/>
      <c r="B9" s="14"/>
      <c r="C9" s="40" t="s">
        <v>96</v>
      </c>
      <c r="D9" s="18"/>
      <c r="E9" s="19"/>
      <c r="F9" s="19"/>
      <c r="G9" s="20">
        <f>G7+G8</f>
        <v>1776.48</v>
      </c>
    </row>
    <row r="10" spans="1:7" s="1" customFormat="1" x14ac:dyDescent="0.25">
      <c r="A10" s="50"/>
      <c r="B10" s="45" t="s">
        <v>10</v>
      </c>
      <c r="C10" s="46" t="s">
        <v>28</v>
      </c>
      <c r="D10" s="47"/>
      <c r="E10" s="49"/>
      <c r="F10" s="49"/>
      <c r="G10" s="49"/>
    </row>
    <row r="11" spans="1:7" ht="39.75" customHeight="1" x14ac:dyDescent="0.25">
      <c r="A11" s="21">
        <v>20803</v>
      </c>
      <c r="B11" s="21" t="s">
        <v>11</v>
      </c>
      <c r="C11" s="36" t="s">
        <v>164</v>
      </c>
      <c r="D11" s="21" t="s">
        <v>22</v>
      </c>
      <c r="E11" s="19">
        <f>ROUND('Memória de cálculo'!G12,2)</f>
        <v>10.9</v>
      </c>
      <c r="F11" s="19">
        <v>213.27</v>
      </c>
      <c r="G11" s="16">
        <f>ROUND(E11*F11,2)</f>
        <v>2324.64</v>
      </c>
    </row>
    <row r="12" spans="1:7" x14ac:dyDescent="0.25">
      <c r="A12" s="17"/>
      <c r="B12" s="21"/>
      <c r="C12" s="40" t="s">
        <v>96</v>
      </c>
      <c r="D12" s="21"/>
      <c r="E12" s="19"/>
      <c r="F12" s="19"/>
      <c r="G12" s="20">
        <f>SUM(G11)</f>
        <v>2324.64</v>
      </c>
    </row>
    <row r="13" spans="1:7" s="1" customFormat="1" x14ac:dyDescent="0.25">
      <c r="A13" s="50"/>
      <c r="B13" s="45" t="s">
        <v>12</v>
      </c>
      <c r="C13" s="46" t="s">
        <v>30</v>
      </c>
      <c r="D13" s="47"/>
      <c r="E13" s="49"/>
      <c r="F13" s="49"/>
      <c r="G13" s="49"/>
    </row>
    <row r="14" spans="1:7" ht="23.25" customHeight="1" x14ac:dyDescent="0.25">
      <c r="A14" s="21">
        <v>30101</v>
      </c>
      <c r="B14" s="21" t="s">
        <v>13</v>
      </c>
      <c r="C14" s="37" t="s">
        <v>32</v>
      </c>
      <c r="D14" s="21" t="s">
        <v>31</v>
      </c>
      <c r="E14" s="19">
        <f>'Memória de cálculo'!G17</f>
        <v>2.16</v>
      </c>
      <c r="F14" s="19">
        <v>32.119999999999997</v>
      </c>
      <c r="G14" s="16">
        <f>ROUND(E14*F14,2)</f>
        <v>69.38</v>
      </c>
    </row>
    <row r="15" spans="1:7" ht="23.25" customHeight="1" x14ac:dyDescent="0.25">
      <c r="A15" s="14">
        <v>30201</v>
      </c>
      <c r="B15" s="14" t="s">
        <v>73</v>
      </c>
      <c r="C15" s="36" t="s">
        <v>82</v>
      </c>
      <c r="D15" s="14" t="s">
        <v>31</v>
      </c>
      <c r="E15" s="16">
        <f>'Memória de cálculo'!G21</f>
        <v>1.87</v>
      </c>
      <c r="F15" s="16">
        <v>34.21</v>
      </c>
      <c r="G15" s="16">
        <f>ROUND(E15*F15,2)</f>
        <v>63.97</v>
      </c>
    </row>
    <row r="16" spans="1:7" x14ac:dyDescent="0.25">
      <c r="A16" s="17"/>
      <c r="B16" s="21"/>
      <c r="C16" s="40" t="s">
        <v>96</v>
      </c>
      <c r="D16" s="21"/>
      <c r="E16" s="19"/>
      <c r="F16" s="19"/>
      <c r="G16" s="20">
        <f>SUM(G14:G15)</f>
        <v>133.35</v>
      </c>
    </row>
    <row r="17" spans="1:65" s="1" customFormat="1" x14ac:dyDescent="0.25">
      <c r="A17" s="50"/>
      <c r="B17" s="45" t="s">
        <v>14</v>
      </c>
      <c r="C17" s="46" t="s">
        <v>35</v>
      </c>
      <c r="D17" s="47"/>
      <c r="E17" s="49"/>
      <c r="F17" s="49"/>
      <c r="G17" s="51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</row>
    <row r="18" spans="1:65" s="1" customFormat="1" x14ac:dyDescent="0.25">
      <c r="A18" s="22"/>
      <c r="B18" s="15"/>
      <c r="C18" s="38" t="s">
        <v>39</v>
      </c>
      <c r="D18" s="14"/>
      <c r="E18" s="16"/>
      <c r="F18" s="16"/>
      <c r="G18" s="23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</row>
    <row r="19" spans="1:65" s="1" customFormat="1" ht="21.75" customHeight="1" x14ac:dyDescent="0.25">
      <c r="A19" s="14">
        <v>40243</v>
      </c>
      <c r="B19" s="14" t="s">
        <v>15</v>
      </c>
      <c r="C19" s="37" t="s">
        <v>36</v>
      </c>
      <c r="D19" s="14" t="s">
        <v>38</v>
      </c>
      <c r="E19" s="16">
        <f>'Memória de cálculo'!G25</f>
        <v>72</v>
      </c>
      <c r="F19" s="16">
        <v>5.98</v>
      </c>
      <c r="G19" s="16">
        <f>ROUND(E19*F19,2)</f>
        <v>430.56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</row>
    <row r="20" spans="1:65" s="1" customFormat="1" ht="21.75" customHeight="1" x14ac:dyDescent="0.25">
      <c r="A20" s="14">
        <v>40246</v>
      </c>
      <c r="B20" s="14" t="s">
        <v>24</v>
      </c>
      <c r="C20" s="37" t="s">
        <v>37</v>
      </c>
      <c r="D20" s="14" t="s">
        <v>38</v>
      </c>
      <c r="E20" s="16">
        <f>'Memória de cálculo'!G27</f>
        <v>22.8</v>
      </c>
      <c r="F20" s="16">
        <v>5.67</v>
      </c>
      <c r="G20" s="16">
        <f t="shared" ref="G20:G27" si="0">ROUND(E20*F20,2)</f>
        <v>129.28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</row>
    <row r="21" spans="1:65" s="1" customFormat="1" ht="24" customHeight="1" x14ac:dyDescent="0.25">
      <c r="A21" s="14">
        <v>40237</v>
      </c>
      <c r="B21" s="14" t="s">
        <v>41</v>
      </c>
      <c r="C21" s="37" t="s">
        <v>74</v>
      </c>
      <c r="D21" s="14" t="s">
        <v>31</v>
      </c>
      <c r="E21" s="16">
        <f>'Memória de cálculo'!G29</f>
        <v>1.35</v>
      </c>
      <c r="F21" s="16">
        <v>406.03</v>
      </c>
      <c r="G21" s="16">
        <f t="shared" si="0"/>
        <v>548.14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</row>
    <row r="22" spans="1:65" s="1" customFormat="1" ht="30" customHeight="1" x14ac:dyDescent="0.25">
      <c r="A22" s="14">
        <v>40250</v>
      </c>
      <c r="B22" s="14" t="s">
        <v>42</v>
      </c>
      <c r="C22" s="37" t="s">
        <v>75</v>
      </c>
      <c r="D22" s="14" t="s">
        <v>22</v>
      </c>
      <c r="E22" s="16">
        <f>'Memória de cálculo'!G31</f>
        <v>7.32</v>
      </c>
      <c r="F22" s="16">
        <v>70.42</v>
      </c>
      <c r="G22" s="16">
        <f t="shared" si="0"/>
        <v>515.47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</row>
    <row r="23" spans="1:65" s="1" customFormat="1" x14ac:dyDescent="0.25">
      <c r="A23" s="22"/>
      <c r="B23" s="14"/>
      <c r="C23" s="38" t="s">
        <v>40</v>
      </c>
      <c r="D23" s="14"/>
      <c r="E23" s="16"/>
      <c r="F23" s="16"/>
      <c r="G23" s="23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</row>
    <row r="24" spans="1:65" s="1" customFormat="1" ht="21" customHeight="1" x14ac:dyDescent="0.25">
      <c r="A24" s="14">
        <v>40328</v>
      </c>
      <c r="B24" s="14" t="s">
        <v>60</v>
      </c>
      <c r="C24" s="37" t="s">
        <v>36</v>
      </c>
      <c r="D24" s="14" t="s">
        <v>38</v>
      </c>
      <c r="E24" s="16">
        <f>'Memória de cálculo'!G34</f>
        <v>96.6</v>
      </c>
      <c r="F24" s="16">
        <v>5.98</v>
      </c>
      <c r="G24" s="16">
        <f t="shared" si="0"/>
        <v>577.66999999999996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</row>
    <row r="25" spans="1:65" s="1" customFormat="1" ht="22.5" customHeight="1" x14ac:dyDescent="0.25">
      <c r="A25" s="14">
        <v>40333</v>
      </c>
      <c r="B25" s="14" t="s">
        <v>61</v>
      </c>
      <c r="C25" s="37" t="s">
        <v>37</v>
      </c>
      <c r="D25" s="14" t="s">
        <v>38</v>
      </c>
      <c r="E25" s="16">
        <f>'Memória de cálculo'!G36</f>
        <v>32.1</v>
      </c>
      <c r="F25" s="16">
        <v>5.67</v>
      </c>
      <c r="G25" s="16">
        <f t="shared" si="0"/>
        <v>182.01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</row>
    <row r="26" spans="1:65" s="1" customFormat="1" ht="22.5" customHeight="1" x14ac:dyDescent="0.25">
      <c r="A26" s="14">
        <v>40324</v>
      </c>
      <c r="B26" s="14" t="s">
        <v>76</v>
      </c>
      <c r="C26" s="37" t="s">
        <v>74</v>
      </c>
      <c r="D26" s="14" t="s">
        <v>31</v>
      </c>
      <c r="E26" s="16">
        <f>'Memória de cálculo'!G38</f>
        <v>1.42</v>
      </c>
      <c r="F26" s="16">
        <v>471.42</v>
      </c>
      <c r="G26" s="16">
        <f t="shared" si="0"/>
        <v>669.42</v>
      </c>
    </row>
    <row r="27" spans="1:65" s="1" customFormat="1" ht="33" customHeight="1" x14ac:dyDescent="0.25">
      <c r="A27" s="14">
        <v>40250</v>
      </c>
      <c r="B27" s="14" t="s">
        <v>77</v>
      </c>
      <c r="C27" s="37" t="s">
        <v>75</v>
      </c>
      <c r="D27" s="14" t="s">
        <v>22</v>
      </c>
      <c r="E27" s="16">
        <f>'Memória de cálculo'!G40</f>
        <v>9.7666666666666675</v>
      </c>
      <c r="F27" s="16">
        <v>70.42</v>
      </c>
      <c r="G27" s="16">
        <f t="shared" si="0"/>
        <v>687.77</v>
      </c>
    </row>
    <row r="28" spans="1:65" s="1" customFormat="1" x14ac:dyDescent="0.25">
      <c r="A28" s="14"/>
      <c r="B28" s="14"/>
      <c r="C28" s="40" t="s">
        <v>96</v>
      </c>
      <c r="D28" s="14"/>
      <c r="E28" s="16"/>
      <c r="F28" s="16"/>
      <c r="G28" s="23">
        <f>SUM(G19:G27)</f>
        <v>3740.32</v>
      </c>
    </row>
    <row r="29" spans="1:65" x14ac:dyDescent="0.25">
      <c r="A29" s="50"/>
      <c r="B29" s="45" t="s">
        <v>16</v>
      </c>
      <c r="C29" s="46" t="s">
        <v>33</v>
      </c>
      <c r="D29" s="47"/>
      <c r="E29" s="49"/>
      <c r="F29" s="49"/>
      <c r="G29" s="51"/>
    </row>
    <row r="30" spans="1:65" ht="50.25" customHeight="1" x14ac:dyDescent="0.25">
      <c r="A30" s="21">
        <v>50606</v>
      </c>
      <c r="B30" s="14" t="s">
        <v>17</v>
      </c>
      <c r="C30" s="37" t="s">
        <v>34</v>
      </c>
      <c r="D30" s="14" t="s">
        <v>22</v>
      </c>
      <c r="E30" s="16">
        <f>'Memória de cálculo'!G45</f>
        <v>29.67</v>
      </c>
      <c r="F30" s="16">
        <v>36</v>
      </c>
      <c r="G30" s="16">
        <f t="shared" ref="G30" si="1">ROUND(E30*F30,2)</f>
        <v>1068.1199999999999</v>
      </c>
    </row>
    <row r="31" spans="1:65" x14ac:dyDescent="0.25">
      <c r="A31" s="17"/>
      <c r="B31" s="15"/>
      <c r="C31" s="40" t="s">
        <v>96</v>
      </c>
      <c r="D31" s="14"/>
      <c r="E31" s="16"/>
      <c r="F31" s="16"/>
      <c r="G31" s="23">
        <f>SUM(G30)</f>
        <v>1068.1199999999999</v>
      </c>
    </row>
    <row r="32" spans="1:65" s="1" customFormat="1" x14ac:dyDescent="0.25">
      <c r="A32" s="50"/>
      <c r="B32" s="45" t="s">
        <v>18</v>
      </c>
      <c r="C32" s="46" t="s">
        <v>43</v>
      </c>
      <c r="D32" s="47"/>
      <c r="E32" s="49"/>
      <c r="F32" s="49"/>
      <c r="G32" s="49"/>
    </row>
    <row r="33" spans="1:7" ht="30" customHeight="1" x14ac:dyDescent="0.25">
      <c r="A33" s="21">
        <v>90212</v>
      </c>
      <c r="B33" s="14" t="s">
        <v>19</v>
      </c>
      <c r="C33" s="37" t="s">
        <v>44</v>
      </c>
      <c r="D33" s="21" t="s">
        <v>22</v>
      </c>
      <c r="E33" s="19">
        <f>'Memória de cálculo'!G48</f>
        <v>39.96</v>
      </c>
      <c r="F33" s="19">
        <v>71.099999999999994</v>
      </c>
      <c r="G33" s="16">
        <f t="shared" ref="G33:G34" si="2">ROUND(E33*F33,2)</f>
        <v>2841.16</v>
      </c>
    </row>
    <row r="34" spans="1:7" ht="42" customHeight="1" x14ac:dyDescent="0.25">
      <c r="A34" s="21">
        <v>200734</v>
      </c>
      <c r="B34" s="14" t="s">
        <v>62</v>
      </c>
      <c r="C34" s="39" t="s">
        <v>63</v>
      </c>
      <c r="D34" s="21" t="s">
        <v>38</v>
      </c>
      <c r="E34" s="19">
        <f>'Memória de cálculo'!G50</f>
        <v>359.64</v>
      </c>
      <c r="F34" s="19">
        <v>15.3</v>
      </c>
      <c r="G34" s="16">
        <f t="shared" si="2"/>
        <v>5502.49</v>
      </c>
    </row>
    <row r="35" spans="1:7" x14ac:dyDescent="0.25">
      <c r="A35" s="17"/>
      <c r="B35" s="14"/>
      <c r="C35" s="40" t="s">
        <v>96</v>
      </c>
      <c r="D35" s="21"/>
      <c r="E35" s="19"/>
      <c r="F35" s="19"/>
      <c r="G35" s="20">
        <f>SUM(G33:G34)</f>
        <v>8343.65</v>
      </c>
    </row>
    <row r="36" spans="1:7" x14ac:dyDescent="0.25">
      <c r="A36" s="50"/>
      <c r="B36" s="45" t="s">
        <v>20</v>
      </c>
      <c r="C36" s="46" t="s">
        <v>45</v>
      </c>
      <c r="D36" s="47"/>
      <c r="E36" s="49"/>
      <c r="F36" s="49"/>
      <c r="G36" s="51"/>
    </row>
    <row r="37" spans="1:7" s="2" customFormat="1" ht="22.5" customHeight="1" x14ac:dyDescent="0.25">
      <c r="A37" s="14">
        <v>120101</v>
      </c>
      <c r="B37" s="14" t="s">
        <v>21</v>
      </c>
      <c r="C37" s="37" t="s">
        <v>46</v>
      </c>
      <c r="D37" s="14" t="s">
        <v>22</v>
      </c>
      <c r="E37" s="16">
        <f>'Memória de cálculo'!G57</f>
        <v>88.02000000000001</v>
      </c>
      <c r="F37" s="16">
        <v>4.0599999999999996</v>
      </c>
      <c r="G37" s="16">
        <f t="shared" ref="G37:G38" si="3">ROUND(E37*F37,2)</f>
        <v>357.36</v>
      </c>
    </row>
    <row r="38" spans="1:7" s="2" customFormat="1" ht="32.25" customHeight="1" x14ac:dyDescent="0.25">
      <c r="A38" s="14">
        <v>120303</v>
      </c>
      <c r="B38" s="14" t="s">
        <v>25</v>
      </c>
      <c r="C38" s="37" t="s">
        <v>47</v>
      </c>
      <c r="D38" s="14" t="s">
        <v>22</v>
      </c>
      <c r="E38" s="16">
        <f>'Memória de cálculo'!G59</f>
        <v>88.02000000000001</v>
      </c>
      <c r="F38" s="16">
        <v>33.57</v>
      </c>
      <c r="G38" s="16">
        <f t="shared" si="3"/>
        <v>2954.83</v>
      </c>
    </row>
    <row r="39" spans="1:7" s="2" customFormat="1" x14ac:dyDescent="0.25">
      <c r="A39" s="14"/>
      <c r="B39" s="14"/>
      <c r="C39" s="40" t="s">
        <v>96</v>
      </c>
      <c r="D39" s="14"/>
      <c r="E39" s="16"/>
      <c r="F39" s="16"/>
      <c r="G39" s="23">
        <f>SUM(G37:G38)</f>
        <v>3312.19</v>
      </c>
    </row>
    <row r="40" spans="1:7" s="1" customFormat="1" x14ac:dyDescent="0.25">
      <c r="A40" s="50"/>
      <c r="B40" s="45" t="s">
        <v>48</v>
      </c>
      <c r="C40" s="46" t="s">
        <v>49</v>
      </c>
      <c r="D40" s="47"/>
      <c r="E40" s="49"/>
      <c r="F40" s="49"/>
      <c r="G40" s="49"/>
    </row>
    <row r="41" spans="1:7" s="2" customFormat="1" ht="24" customHeight="1" x14ac:dyDescent="0.25">
      <c r="A41" s="14">
        <v>130109</v>
      </c>
      <c r="B41" s="14" t="s">
        <v>50</v>
      </c>
      <c r="C41" s="37" t="s">
        <v>64</v>
      </c>
      <c r="D41" s="14" t="s">
        <v>22</v>
      </c>
      <c r="E41" s="16">
        <f>'Memória de cálculo'!G62</f>
        <v>21.09</v>
      </c>
      <c r="F41" s="16">
        <v>44.08</v>
      </c>
      <c r="G41" s="16">
        <f t="shared" ref="G41:G43" si="4">ROUND(E41*F41,2)</f>
        <v>929.65</v>
      </c>
    </row>
    <row r="42" spans="1:7" ht="31.5" customHeight="1" x14ac:dyDescent="0.25">
      <c r="A42" s="21">
        <v>130219</v>
      </c>
      <c r="B42" s="14" t="s">
        <v>55</v>
      </c>
      <c r="C42" s="37" t="s">
        <v>59</v>
      </c>
      <c r="D42" s="21" t="s">
        <v>22</v>
      </c>
      <c r="E42" s="19">
        <f>'Memória de cálculo'!G64</f>
        <v>21.09</v>
      </c>
      <c r="F42" s="19">
        <v>49.98</v>
      </c>
      <c r="G42" s="16">
        <f t="shared" si="4"/>
        <v>1054.08</v>
      </c>
    </row>
    <row r="43" spans="1:7" ht="23.25" customHeight="1" x14ac:dyDescent="0.25">
      <c r="A43" s="21">
        <v>130303</v>
      </c>
      <c r="B43" s="14" t="s">
        <v>65</v>
      </c>
      <c r="C43" s="37" t="s">
        <v>56</v>
      </c>
      <c r="D43" s="21" t="s">
        <v>57</v>
      </c>
      <c r="E43" s="19">
        <f>'Memória de cálculo'!G66</f>
        <v>21</v>
      </c>
      <c r="F43" s="19">
        <v>9.01</v>
      </c>
      <c r="G43" s="16">
        <f t="shared" si="4"/>
        <v>189.21</v>
      </c>
    </row>
    <row r="44" spans="1:7" x14ac:dyDescent="0.25">
      <c r="A44" s="17"/>
      <c r="B44" s="14"/>
      <c r="C44" s="40" t="s">
        <v>96</v>
      </c>
      <c r="D44" s="21"/>
      <c r="E44" s="19"/>
      <c r="F44" s="19"/>
      <c r="G44" s="20">
        <f>SUM(G41:G43)</f>
        <v>2172.94</v>
      </c>
    </row>
    <row r="45" spans="1:7" s="1" customFormat="1" x14ac:dyDescent="0.25">
      <c r="A45" s="44"/>
      <c r="B45" s="45" t="s">
        <v>52</v>
      </c>
      <c r="C45" s="46" t="s">
        <v>51</v>
      </c>
      <c r="D45" s="47"/>
      <c r="E45" s="49"/>
      <c r="F45" s="49"/>
      <c r="G45" s="49"/>
    </row>
    <row r="46" spans="1:7" ht="32.25" customHeight="1" x14ac:dyDescent="0.25">
      <c r="A46" s="21">
        <v>190106</v>
      </c>
      <c r="B46" s="14" t="s">
        <v>54</v>
      </c>
      <c r="C46" s="37" t="s">
        <v>53</v>
      </c>
      <c r="D46" s="21" t="s">
        <v>22</v>
      </c>
      <c r="E46" s="19">
        <f>'Memória de cálculo'!G69</f>
        <v>88.02000000000001</v>
      </c>
      <c r="F46" s="19">
        <v>15.74</v>
      </c>
      <c r="G46" s="16">
        <f t="shared" ref="G46" si="5">ROUND(E46*F46,2)</f>
        <v>1385.43</v>
      </c>
    </row>
    <row r="47" spans="1:7" x14ac:dyDescent="0.25">
      <c r="A47" s="17"/>
      <c r="B47" s="14"/>
      <c r="C47" s="40" t="s">
        <v>96</v>
      </c>
      <c r="D47" s="21"/>
      <c r="E47" s="19"/>
      <c r="F47" s="19"/>
      <c r="G47" s="20">
        <f>SUM(G46)</f>
        <v>1385.43</v>
      </c>
    </row>
    <row r="48" spans="1:7" x14ac:dyDescent="0.25">
      <c r="A48" s="44"/>
      <c r="B48" s="45" t="s">
        <v>67</v>
      </c>
      <c r="C48" s="46" t="s">
        <v>66</v>
      </c>
      <c r="D48" s="47"/>
      <c r="E48" s="48"/>
      <c r="F48" s="48"/>
      <c r="G48" s="48"/>
    </row>
    <row r="49" spans="1:7" ht="30" customHeight="1" x14ac:dyDescent="0.25">
      <c r="A49" s="21">
        <v>151338</v>
      </c>
      <c r="B49" s="21" t="s">
        <v>68</v>
      </c>
      <c r="C49" s="36" t="s">
        <v>165</v>
      </c>
      <c r="D49" s="21" t="s">
        <v>6</v>
      </c>
      <c r="E49" s="24">
        <v>1</v>
      </c>
      <c r="F49" s="25">
        <v>13.86</v>
      </c>
      <c r="G49" s="16">
        <f t="shared" ref="G49:G51" si="6">ROUND(E49*F49,2)</f>
        <v>13.86</v>
      </c>
    </row>
    <row r="50" spans="1:7" ht="32.25" customHeight="1" x14ac:dyDescent="0.25">
      <c r="A50" s="17">
        <v>151801</v>
      </c>
      <c r="B50" s="21" t="s">
        <v>70</v>
      </c>
      <c r="C50" s="37" t="s">
        <v>69</v>
      </c>
      <c r="D50" s="21" t="s">
        <v>6</v>
      </c>
      <c r="E50" s="24">
        <v>1</v>
      </c>
      <c r="F50" s="25">
        <v>126.38</v>
      </c>
      <c r="G50" s="16">
        <f t="shared" si="6"/>
        <v>126.38</v>
      </c>
    </row>
    <row r="51" spans="1:7" ht="39.75" customHeight="1" x14ac:dyDescent="0.25">
      <c r="A51" s="17">
        <v>180104</v>
      </c>
      <c r="B51" s="21" t="s">
        <v>72</v>
      </c>
      <c r="C51" s="37" t="s">
        <v>71</v>
      </c>
      <c r="D51" s="21" t="s">
        <v>6</v>
      </c>
      <c r="E51" s="24">
        <v>1</v>
      </c>
      <c r="F51" s="25">
        <v>155.65</v>
      </c>
      <c r="G51" s="16">
        <f t="shared" si="6"/>
        <v>155.65</v>
      </c>
    </row>
    <row r="52" spans="1:7" x14ac:dyDescent="0.25">
      <c r="A52" s="26"/>
      <c r="B52" s="21"/>
      <c r="C52" s="40" t="s">
        <v>96</v>
      </c>
      <c r="D52" s="21"/>
      <c r="E52" s="25"/>
      <c r="F52" s="25"/>
      <c r="G52" s="20">
        <f>SUM(G49:G51)</f>
        <v>295.89</v>
      </c>
    </row>
    <row r="53" spans="1:7" x14ac:dyDescent="0.25">
      <c r="A53" s="44"/>
      <c r="B53" s="45" t="s">
        <v>78</v>
      </c>
      <c r="C53" s="46" t="s">
        <v>80</v>
      </c>
      <c r="D53" s="47"/>
      <c r="E53" s="48"/>
      <c r="F53" s="48"/>
      <c r="G53" s="48"/>
    </row>
    <row r="54" spans="1:7" x14ac:dyDescent="0.25">
      <c r="A54" s="17">
        <v>200401</v>
      </c>
      <c r="B54" s="21" t="s">
        <v>79</v>
      </c>
      <c r="C54" s="37" t="s">
        <v>81</v>
      </c>
      <c r="D54" s="21" t="s">
        <v>22</v>
      </c>
      <c r="E54" s="24">
        <f>'Memória de cálculo'!G79</f>
        <v>24</v>
      </c>
      <c r="F54" s="25">
        <v>7.69</v>
      </c>
      <c r="G54" s="16">
        <f t="shared" ref="G54:G56" si="7">ROUND(E54*F54,2)</f>
        <v>184.56</v>
      </c>
    </row>
    <row r="55" spans="1:7" x14ac:dyDescent="0.25">
      <c r="A55" s="17">
        <v>170220</v>
      </c>
      <c r="B55" s="21" t="s">
        <v>126</v>
      </c>
      <c r="C55" s="37" t="s">
        <v>85</v>
      </c>
      <c r="D55" s="21" t="s">
        <v>22</v>
      </c>
      <c r="E55" s="24">
        <f>'Memória de cálculo'!G81</f>
        <v>6.68</v>
      </c>
      <c r="F55" s="25">
        <v>250</v>
      </c>
      <c r="G55" s="16">
        <f t="shared" si="7"/>
        <v>1670</v>
      </c>
    </row>
    <row r="56" spans="1:7" ht="33.75" customHeight="1" x14ac:dyDescent="0.25">
      <c r="A56" s="17">
        <v>200209</v>
      </c>
      <c r="B56" s="21" t="s">
        <v>150</v>
      </c>
      <c r="C56" s="103" t="s">
        <v>151</v>
      </c>
      <c r="D56" s="21" t="s">
        <v>22</v>
      </c>
      <c r="E56" s="24">
        <v>3</v>
      </c>
      <c r="F56" s="25">
        <v>83.6</v>
      </c>
      <c r="G56" s="16">
        <f t="shared" si="7"/>
        <v>250.8</v>
      </c>
    </row>
    <row r="57" spans="1:7" x14ac:dyDescent="0.25">
      <c r="A57" s="26"/>
      <c r="B57" s="21"/>
      <c r="C57" s="40" t="s">
        <v>96</v>
      </c>
      <c r="D57" s="21"/>
      <c r="E57" s="25"/>
      <c r="F57" s="25"/>
      <c r="G57" s="20">
        <f>SUM(G54:G56)</f>
        <v>2105.36</v>
      </c>
    </row>
    <row r="58" spans="1:7" x14ac:dyDescent="0.25">
      <c r="A58" s="26"/>
      <c r="B58" s="21"/>
      <c r="C58" s="27"/>
      <c r="D58" s="21"/>
      <c r="E58" s="17"/>
      <c r="F58" s="17"/>
      <c r="G58" s="25"/>
    </row>
    <row r="59" spans="1:7" x14ac:dyDescent="0.25">
      <c r="A59" s="26"/>
      <c r="B59" s="21"/>
      <c r="C59" s="28" t="s">
        <v>83</v>
      </c>
      <c r="D59" s="21"/>
      <c r="E59" s="17"/>
      <c r="F59" s="17"/>
      <c r="G59" s="20">
        <f>SUM(G57,G52,G47,G44,G39,G35,G31,G28,G16,G12,G9)</f>
        <v>26658.369999999995</v>
      </c>
    </row>
    <row r="60" spans="1:7" ht="11.25" customHeight="1" x14ac:dyDescent="0.25">
      <c r="A60" s="125" t="s">
        <v>167</v>
      </c>
      <c r="B60" s="125"/>
      <c r="C60" s="125"/>
      <c r="D60" s="125"/>
      <c r="E60" s="125"/>
      <c r="F60" s="125"/>
      <c r="G60" s="125"/>
    </row>
    <row r="61" spans="1:7" ht="27" customHeight="1" x14ac:dyDescent="0.25">
      <c r="C61" s="113"/>
      <c r="D61" s="110"/>
    </row>
    <row r="62" spans="1:7" ht="27" customHeight="1" x14ac:dyDescent="0.25">
      <c r="C62" s="111"/>
      <c r="D62" s="110"/>
    </row>
    <row r="63" spans="1:7" ht="18" customHeight="1" x14ac:dyDescent="0.25">
      <c r="D63" s="33"/>
      <c r="E63" s="33"/>
      <c r="F63" s="34"/>
    </row>
  </sheetData>
  <dataConsolidate/>
  <mergeCells count="11">
    <mergeCell ref="A4:A5"/>
    <mergeCell ref="B4:B5"/>
    <mergeCell ref="C4:C5"/>
    <mergeCell ref="D2:G2"/>
    <mergeCell ref="A60:G60"/>
    <mergeCell ref="D4:G4"/>
    <mergeCell ref="A1:G1"/>
    <mergeCell ref="A2:C2"/>
    <mergeCell ref="A3:C3"/>
    <mergeCell ref="F3:G3"/>
    <mergeCell ref="D3:E3"/>
  </mergeCells>
  <printOptions horizontalCentered="1"/>
  <pageMargins left="0.39370078740157483" right="0.39370078740157483" top="1.9685039370078741" bottom="0.59055118110236227" header="0.39370078740157483" footer="0.11811023622047245"/>
  <pageSetup paperSize="9" fitToHeight="0" orientation="portrait" r:id="rId1"/>
  <headerFooter>
    <oddHeader>&amp;C&amp;G</oddHeader>
  </headerFooter>
  <rowBreaks count="1" manualBreakCount="1">
    <brk id="33" max="6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0"/>
  <sheetViews>
    <sheetView view="pageBreakPreview" zoomScale="180" zoomScaleSheetLayoutView="180" workbookViewId="0">
      <selection activeCell="C9" sqref="C9"/>
    </sheetView>
  </sheetViews>
  <sheetFormatPr defaultRowHeight="15" x14ac:dyDescent="0.25"/>
  <cols>
    <col min="1" max="1" width="5.28515625" style="43" customWidth="1"/>
    <col min="2" max="2" width="39.140625" style="13" customWidth="1"/>
    <col min="3" max="3" width="9" style="13" customWidth="1"/>
    <col min="4" max="4" width="8.85546875" style="13" customWidth="1"/>
    <col min="5" max="5" width="9.140625" style="13"/>
    <col min="6" max="6" width="9.5703125" style="13" customWidth="1"/>
    <col min="7" max="7" width="10.85546875" style="13" customWidth="1"/>
  </cols>
  <sheetData>
    <row r="1" spans="1:11" ht="18.75" customHeight="1" x14ac:dyDescent="0.25">
      <c r="A1" s="129" t="s">
        <v>86</v>
      </c>
      <c r="B1" s="130"/>
      <c r="C1" s="130"/>
      <c r="D1" s="130"/>
      <c r="E1" s="130"/>
      <c r="F1" s="130"/>
      <c r="G1" s="131"/>
      <c r="H1" s="3"/>
      <c r="I1" s="4"/>
      <c r="J1" s="5"/>
      <c r="K1" s="4"/>
    </row>
    <row r="2" spans="1:11" x14ac:dyDescent="0.25">
      <c r="A2" s="132" t="s">
        <v>58</v>
      </c>
      <c r="B2" s="133"/>
      <c r="C2" s="133"/>
      <c r="D2" s="11"/>
      <c r="E2" s="11"/>
      <c r="F2" s="11"/>
      <c r="G2" s="12"/>
      <c r="H2" s="4"/>
      <c r="I2" s="4"/>
      <c r="J2" s="4"/>
      <c r="K2" s="4"/>
    </row>
    <row r="3" spans="1:11" ht="15.75" x14ac:dyDescent="0.25">
      <c r="A3" s="134" t="s">
        <v>23</v>
      </c>
      <c r="B3" s="135"/>
      <c r="C3" s="135"/>
      <c r="D3" s="41"/>
      <c r="E3" s="41"/>
      <c r="F3" s="41"/>
      <c r="G3" s="42"/>
      <c r="H3" s="6"/>
      <c r="I3" s="6"/>
      <c r="J3" s="6"/>
      <c r="K3" s="6"/>
    </row>
    <row r="4" spans="1:11" x14ac:dyDescent="0.25">
      <c r="A4" s="98" t="s">
        <v>0</v>
      </c>
      <c r="B4" s="98" t="s">
        <v>87</v>
      </c>
      <c r="C4" s="128" t="s">
        <v>88</v>
      </c>
      <c r="D4" s="128"/>
      <c r="E4" s="128"/>
      <c r="F4" s="128"/>
      <c r="G4" s="128"/>
      <c r="H4" s="7"/>
      <c r="I4" s="4"/>
      <c r="J4" s="4"/>
      <c r="K4" s="8"/>
    </row>
    <row r="5" spans="1:11" x14ac:dyDescent="0.25">
      <c r="A5" s="55" t="s">
        <v>89</v>
      </c>
      <c r="B5" s="56" t="s">
        <v>90</v>
      </c>
      <c r="C5" s="126"/>
      <c r="D5" s="126"/>
      <c r="E5" s="126"/>
      <c r="F5" s="126"/>
      <c r="G5" s="126"/>
      <c r="H5" s="4"/>
      <c r="I5" s="4"/>
      <c r="J5" s="4"/>
      <c r="K5" s="4"/>
    </row>
    <row r="6" spans="1:11" ht="19.5" customHeight="1" x14ac:dyDescent="0.25">
      <c r="A6" s="57" t="s">
        <v>9</v>
      </c>
      <c r="B6" s="58" t="str">
        <f>'Planilha Orçamentária'!C7</f>
        <v>Placa de obra nas dimensões de 2.0 x 4.0 m, padrão IOPES</v>
      </c>
      <c r="C6" s="59" t="s">
        <v>99</v>
      </c>
      <c r="D6" s="59" t="s">
        <v>91</v>
      </c>
      <c r="E6" s="59" t="s">
        <v>92</v>
      </c>
      <c r="F6" s="60" t="s">
        <v>107</v>
      </c>
      <c r="G6" s="60" t="s">
        <v>110</v>
      </c>
      <c r="H6" s="9"/>
      <c r="I6" s="10"/>
      <c r="J6" s="10"/>
      <c r="K6" s="10"/>
    </row>
    <row r="7" spans="1:11" x14ac:dyDescent="0.25">
      <c r="A7" s="57"/>
      <c r="B7" s="61" t="s">
        <v>93</v>
      </c>
      <c r="C7" s="62"/>
      <c r="D7" s="63">
        <v>2</v>
      </c>
      <c r="E7" s="63">
        <v>4</v>
      </c>
      <c r="F7" s="64">
        <f>ROUND(D7*E7,2)</f>
        <v>8</v>
      </c>
      <c r="G7" s="65">
        <f>F7</f>
        <v>8</v>
      </c>
      <c r="H7" s="9"/>
      <c r="I7" s="10"/>
      <c r="J7" s="10"/>
      <c r="K7" s="10"/>
    </row>
    <row r="8" spans="1:11" ht="16.5" customHeight="1" x14ac:dyDescent="0.25">
      <c r="A8" s="57" t="s">
        <v>162</v>
      </c>
      <c r="B8" s="36" t="s">
        <v>27</v>
      </c>
      <c r="C8" s="59" t="s">
        <v>99</v>
      </c>
      <c r="D8" s="59" t="s">
        <v>91</v>
      </c>
      <c r="E8" s="59" t="s">
        <v>92</v>
      </c>
      <c r="F8" s="60" t="s">
        <v>107</v>
      </c>
      <c r="G8" s="60" t="s">
        <v>110</v>
      </c>
      <c r="H8" s="9"/>
      <c r="I8" s="10"/>
      <c r="J8" s="10"/>
      <c r="K8" s="10"/>
    </row>
    <row r="9" spans="1:11" x14ac:dyDescent="0.25">
      <c r="A9" s="57"/>
      <c r="B9" s="61" t="s">
        <v>93</v>
      </c>
      <c r="C9" s="59"/>
      <c r="D9" s="109">
        <v>6</v>
      </c>
      <c r="E9" s="109">
        <v>4</v>
      </c>
      <c r="F9" s="64">
        <f>ROUND(D9*E9,2)</f>
        <v>24</v>
      </c>
      <c r="G9" s="65">
        <f>F9</f>
        <v>24</v>
      </c>
      <c r="H9" s="9"/>
      <c r="I9" s="10"/>
      <c r="J9" s="10"/>
      <c r="K9" s="10"/>
    </row>
    <row r="10" spans="1:11" x14ac:dyDescent="0.25">
      <c r="A10" s="55" t="s">
        <v>10</v>
      </c>
      <c r="B10" s="56" t="str">
        <f>'Planilha Orçamentária'!C10</f>
        <v>INSTALAÇÃO DO CANTEIRO DE OBRAS</v>
      </c>
      <c r="C10" s="126"/>
      <c r="D10" s="126"/>
      <c r="E10" s="126"/>
      <c r="F10" s="126"/>
      <c r="G10" s="126"/>
      <c r="H10" s="9"/>
      <c r="I10" s="10"/>
      <c r="J10" s="10"/>
      <c r="K10" s="10"/>
    </row>
    <row r="11" spans="1:11" ht="50.25" customHeight="1" x14ac:dyDescent="0.25">
      <c r="A11" s="57" t="s">
        <v>11</v>
      </c>
      <c r="B11" s="58" t="str">
        <f>'Planilha Orçamentária'!C11</f>
        <v>Barracão para depósito de cimento área de 10.90m2, de chapa de compensado 12mm e pontaletes 8x8cm, piso cimentado e cobertura de telhas de fibrocimento de 6mm, inclusive ponto de luz, conf. projeto (2 utilizações)</v>
      </c>
      <c r="C11" s="59" t="s">
        <v>99</v>
      </c>
      <c r="D11" s="59" t="s">
        <v>91</v>
      </c>
      <c r="E11" s="59" t="s">
        <v>92</v>
      </c>
      <c r="F11" s="60" t="s">
        <v>107</v>
      </c>
      <c r="G11" s="60" t="s">
        <v>110</v>
      </c>
    </row>
    <row r="12" spans="1:11" x14ac:dyDescent="0.25">
      <c r="A12" s="57"/>
      <c r="B12" s="61" t="s">
        <v>97</v>
      </c>
      <c r="C12" s="63">
        <v>10.9</v>
      </c>
      <c r="D12" s="63"/>
      <c r="E12" s="63"/>
      <c r="F12" s="64">
        <f>C12</f>
        <v>10.9</v>
      </c>
      <c r="G12" s="65">
        <f>F12</f>
        <v>10.9</v>
      </c>
    </row>
    <row r="13" spans="1:11" x14ac:dyDescent="0.25">
      <c r="A13" s="45" t="s">
        <v>12</v>
      </c>
      <c r="B13" s="67" t="str">
        <f>'Planilha Orçamentária'!C13</f>
        <v>MOVIMENTO DE TERRA</v>
      </c>
      <c r="C13" s="50"/>
      <c r="D13" s="50"/>
      <c r="E13" s="50"/>
      <c r="F13" s="50"/>
      <c r="G13" s="50"/>
    </row>
    <row r="14" spans="1:11" ht="18" x14ac:dyDescent="0.25">
      <c r="A14" s="21" t="s">
        <v>13</v>
      </c>
      <c r="B14" s="68" t="str">
        <f>'Planilha Orçamentária'!C14</f>
        <v>Escavação manual em material de 1a. categoria, até 1.50 m de profundidade</v>
      </c>
      <c r="C14" s="59" t="s">
        <v>99</v>
      </c>
      <c r="D14" s="59" t="s">
        <v>91</v>
      </c>
      <c r="E14" s="59" t="s">
        <v>92</v>
      </c>
      <c r="F14" s="60" t="s">
        <v>106</v>
      </c>
      <c r="G14" s="60" t="s">
        <v>111</v>
      </c>
    </row>
    <row r="15" spans="1:11" x14ac:dyDescent="0.25">
      <c r="A15" s="21"/>
      <c r="B15" s="69" t="s">
        <v>98</v>
      </c>
      <c r="C15" s="63">
        <v>1</v>
      </c>
      <c r="D15" s="63">
        <v>0.6</v>
      </c>
      <c r="E15" s="63">
        <v>0.6</v>
      </c>
      <c r="F15" s="64">
        <f>ROUND(E15*D15*C15*4,2)</f>
        <v>1.44</v>
      </c>
      <c r="G15" s="64"/>
    </row>
    <row r="16" spans="1:11" x14ac:dyDescent="0.25">
      <c r="A16" s="21"/>
      <c r="B16" s="69" t="s">
        <v>100</v>
      </c>
      <c r="C16" s="63">
        <v>0.3</v>
      </c>
      <c r="D16" s="63">
        <v>0.12</v>
      </c>
      <c r="E16" s="63">
        <v>20</v>
      </c>
      <c r="F16" s="64">
        <f>ROUND(E16*D16*C16,2)</f>
        <v>0.72</v>
      </c>
      <c r="G16" s="65"/>
    </row>
    <row r="17" spans="1:8" x14ac:dyDescent="0.25">
      <c r="A17" s="21"/>
      <c r="B17" s="70" t="s">
        <v>105</v>
      </c>
      <c r="C17" s="17"/>
      <c r="D17" s="17"/>
      <c r="E17" s="17"/>
      <c r="F17" s="17"/>
      <c r="G17" s="65">
        <f>SUM(F15:F16)</f>
        <v>2.16</v>
      </c>
    </row>
    <row r="18" spans="1:8" ht="18" customHeight="1" x14ac:dyDescent="0.25">
      <c r="A18" s="21" t="s">
        <v>73</v>
      </c>
      <c r="B18" s="68" t="str">
        <f>'Planilha Orçamentária'!C15</f>
        <v>Reaterro apiloado de cavas de fundação, em camadas de 20 cm</v>
      </c>
      <c r="C18" s="59" t="s">
        <v>99</v>
      </c>
      <c r="D18" s="59" t="s">
        <v>91</v>
      </c>
      <c r="E18" s="59" t="s">
        <v>92</v>
      </c>
      <c r="F18" s="60" t="s">
        <v>106</v>
      </c>
      <c r="G18" s="60" t="s">
        <v>111</v>
      </c>
    </row>
    <row r="19" spans="1:8" x14ac:dyDescent="0.25">
      <c r="A19" s="21"/>
      <c r="B19" s="25" t="s">
        <v>102</v>
      </c>
      <c r="C19" s="25"/>
      <c r="D19" s="25"/>
      <c r="E19" s="25"/>
      <c r="F19" s="71">
        <f>G17</f>
        <v>2.16</v>
      </c>
      <c r="G19" s="25"/>
    </row>
    <row r="20" spans="1:8" x14ac:dyDescent="0.25">
      <c r="A20" s="21"/>
      <c r="B20" s="25" t="s">
        <v>101</v>
      </c>
      <c r="C20" s="24">
        <v>0.2</v>
      </c>
      <c r="D20" s="24">
        <v>0.6</v>
      </c>
      <c r="E20" s="24">
        <v>0.6</v>
      </c>
      <c r="F20" s="72">
        <f>ROUND(-E20*D20*C20*4,2)</f>
        <v>-0.28999999999999998</v>
      </c>
      <c r="G20" s="24"/>
    </row>
    <row r="21" spans="1:8" x14ac:dyDescent="0.25">
      <c r="A21" s="21"/>
      <c r="B21" s="70" t="s">
        <v>103</v>
      </c>
      <c r="C21" s="24"/>
      <c r="D21" s="24"/>
      <c r="E21" s="24"/>
      <c r="F21" s="24"/>
      <c r="G21" s="71">
        <f>SUM(F19:F20)</f>
        <v>1.87</v>
      </c>
    </row>
    <row r="22" spans="1:8" x14ac:dyDescent="0.25">
      <c r="A22" s="45" t="s">
        <v>14</v>
      </c>
      <c r="B22" s="73" t="str">
        <f>'Planilha Orçamentária'!C17</f>
        <v>ESTRUTURA</v>
      </c>
      <c r="C22" s="50"/>
      <c r="D22" s="50"/>
      <c r="E22" s="50"/>
      <c r="F22" s="50"/>
      <c r="G22" s="50"/>
    </row>
    <row r="23" spans="1:8" x14ac:dyDescent="0.25">
      <c r="A23" s="21"/>
      <c r="B23" s="35" t="s">
        <v>39</v>
      </c>
      <c r="C23" s="14"/>
      <c r="D23" s="14"/>
      <c r="E23" s="14"/>
      <c r="F23" s="74"/>
      <c r="G23" s="74"/>
    </row>
    <row r="24" spans="1:8" ht="27.75" customHeight="1" x14ac:dyDescent="0.25">
      <c r="A24" s="75" t="s">
        <v>15</v>
      </c>
      <c r="B24" s="68" t="str">
        <f>'Planilha Orçamentária'!C19</f>
        <v>Fornecimento, dobragem e colocação em fôrma, de armadura CA-50 A média, diâmetro de 6.3 a 10.0 mm</v>
      </c>
      <c r="C24" s="59" t="s">
        <v>99</v>
      </c>
      <c r="D24" s="59" t="s">
        <v>91</v>
      </c>
      <c r="E24" s="59" t="s">
        <v>92</v>
      </c>
      <c r="F24" s="60" t="s">
        <v>104</v>
      </c>
      <c r="G24" s="60" t="s">
        <v>112</v>
      </c>
    </row>
    <row r="25" spans="1:8" x14ac:dyDescent="0.25">
      <c r="A25" s="75"/>
      <c r="B25" s="70" t="s">
        <v>152</v>
      </c>
      <c r="C25" s="76"/>
      <c r="D25" s="76"/>
      <c r="E25" s="76"/>
      <c r="F25" s="76"/>
      <c r="G25" s="77">
        <v>72</v>
      </c>
      <c r="H25">
        <v>67.62</v>
      </c>
    </row>
    <row r="26" spans="1:8" ht="24" customHeight="1" x14ac:dyDescent="0.25">
      <c r="A26" s="75" t="s">
        <v>24</v>
      </c>
      <c r="B26" s="68" t="str">
        <f>'Planilha Orçamentária'!C20</f>
        <v>Fornecimento, dobragem e colocação em fôrma, de armadura CA-60 B fina, diâmetro de 4.0 a 7.0mm</v>
      </c>
      <c r="C26" s="59" t="s">
        <v>99</v>
      </c>
      <c r="D26" s="59" t="s">
        <v>91</v>
      </c>
      <c r="E26" s="59" t="s">
        <v>92</v>
      </c>
      <c r="F26" s="60" t="s">
        <v>104</v>
      </c>
      <c r="G26" s="60" t="s">
        <v>112</v>
      </c>
    </row>
    <row r="27" spans="1:8" x14ac:dyDescent="0.25">
      <c r="A27" s="75"/>
      <c r="B27" s="70" t="s">
        <v>152</v>
      </c>
      <c r="C27" s="76"/>
      <c r="D27" s="76"/>
      <c r="E27" s="76"/>
      <c r="F27" s="76"/>
      <c r="G27" s="77">
        <v>22.8</v>
      </c>
    </row>
    <row r="28" spans="1:8" ht="30.75" customHeight="1" x14ac:dyDescent="0.25">
      <c r="A28" s="75" t="s">
        <v>41</v>
      </c>
      <c r="B28" s="68" t="str">
        <f>'Planilha Orçamentária'!C21</f>
        <v>Fornecimento, preparo e aplicação de concreto Fck=25 MPa (brita 1 e 2) - (5% de perdas já incluído no custo)</v>
      </c>
      <c r="C28" s="59" t="s">
        <v>99</v>
      </c>
      <c r="D28" s="59" t="s">
        <v>91</v>
      </c>
      <c r="E28" s="59" t="s">
        <v>92</v>
      </c>
      <c r="F28" s="60" t="s">
        <v>106</v>
      </c>
      <c r="G28" s="60" t="s">
        <v>111</v>
      </c>
    </row>
    <row r="29" spans="1:8" x14ac:dyDescent="0.25">
      <c r="A29" s="75"/>
      <c r="B29" s="70" t="s">
        <v>152</v>
      </c>
      <c r="C29" s="76"/>
      <c r="D29" s="76"/>
      <c r="E29" s="76"/>
      <c r="F29" s="76"/>
      <c r="G29" s="77">
        <v>1.35</v>
      </c>
    </row>
    <row r="30" spans="1:8" ht="39" customHeight="1" x14ac:dyDescent="0.25">
      <c r="A30" s="75" t="s">
        <v>42</v>
      </c>
      <c r="B30" s="68" t="str">
        <f>'Planilha Orçamentária'!C22</f>
        <v>Fôrma de tábua de madeira de 2.5x30.0cm, levando-se em conta utilização 3 vezes (incluindo o material, corte, montagem, escoramento e desforma)</v>
      </c>
      <c r="C30" s="59" t="s">
        <v>99</v>
      </c>
      <c r="D30" s="59" t="s">
        <v>91</v>
      </c>
      <c r="E30" s="59" t="s">
        <v>92</v>
      </c>
      <c r="F30" s="60" t="s">
        <v>107</v>
      </c>
      <c r="G30" s="60" t="s">
        <v>110</v>
      </c>
    </row>
    <row r="31" spans="1:8" x14ac:dyDescent="0.25">
      <c r="A31" s="75"/>
      <c r="B31" s="70" t="s">
        <v>153</v>
      </c>
      <c r="C31" s="76"/>
      <c r="D31" s="76"/>
      <c r="E31" s="76"/>
      <c r="F31" s="76"/>
      <c r="G31" s="77">
        <v>7.32</v>
      </c>
    </row>
    <row r="32" spans="1:8" x14ac:dyDescent="0.25">
      <c r="A32" s="75"/>
      <c r="B32" s="35" t="s">
        <v>40</v>
      </c>
      <c r="C32" s="76"/>
      <c r="D32" s="76"/>
      <c r="E32" s="76"/>
      <c r="F32" s="76"/>
      <c r="G32" s="76"/>
    </row>
    <row r="33" spans="1:10" ht="31.5" customHeight="1" x14ac:dyDescent="0.25">
      <c r="A33" s="75" t="s">
        <v>60</v>
      </c>
      <c r="B33" s="68" t="str">
        <f>'Planilha Orçamentária'!C24</f>
        <v>Fornecimento, dobragem e colocação em fôrma, de armadura CA-50 A média, diâmetro de 6.3 a 10.0 mm</v>
      </c>
      <c r="C33" s="59" t="s">
        <v>99</v>
      </c>
      <c r="D33" s="59" t="s">
        <v>91</v>
      </c>
      <c r="E33" s="59" t="s">
        <v>92</v>
      </c>
      <c r="F33" s="60" t="s">
        <v>104</v>
      </c>
      <c r="G33" s="60" t="s">
        <v>112</v>
      </c>
      <c r="J33" s="104"/>
    </row>
    <row r="34" spans="1:10" x14ac:dyDescent="0.25">
      <c r="A34" s="21"/>
      <c r="B34" s="70" t="s">
        <v>152</v>
      </c>
      <c r="C34" s="17"/>
      <c r="D34" s="17"/>
      <c r="E34" s="17"/>
      <c r="F34" s="78"/>
      <c r="G34" s="79">
        <v>96.6</v>
      </c>
    </row>
    <row r="35" spans="1:10" ht="22.5" customHeight="1" x14ac:dyDescent="0.25">
      <c r="A35" s="21" t="s">
        <v>61</v>
      </c>
      <c r="B35" s="68" t="str">
        <f>'Planilha Orçamentária'!C25</f>
        <v>Fornecimento, dobragem e colocação em fôrma, de armadura CA-60 B fina, diâmetro de 4.0 a 7.0mm</v>
      </c>
      <c r="C35" s="59" t="s">
        <v>99</v>
      </c>
      <c r="D35" s="59" t="s">
        <v>91</v>
      </c>
      <c r="E35" s="59" t="s">
        <v>92</v>
      </c>
      <c r="F35" s="60" t="s">
        <v>104</v>
      </c>
      <c r="G35" s="60" t="s">
        <v>112</v>
      </c>
    </row>
    <row r="36" spans="1:10" x14ac:dyDescent="0.25">
      <c r="A36" s="21"/>
      <c r="B36" s="70" t="s">
        <v>152</v>
      </c>
      <c r="C36" s="17"/>
      <c r="D36" s="17"/>
      <c r="E36" s="17"/>
      <c r="F36" s="78"/>
      <c r="G36" s="80">
        <v>32.1</v>
      </c>
    </row>
    <row r="37" spans="1:10" ht="29.25" customHeight="1" x14ac:dyDescent="0.25">
      <c r="A37" s="21" t="s">
        <v>76</v>
      </c>
      <c r="B37" s="68" t="str">
        <f>'Planilha Orçamentária'!C26</f>
        <v>Fornecimento, preparo e aplicação de concreto Fck=25 MPa (brita 1 e 2) - (5% de perdas já incluído no custo)</v>
      </c>
      <c r="C37" s="59" t="s">
        <v>99</v>
      </c>
      <c r="D37" s="59" t="s">
        <v>91</v>
      </c>
      <c r="E37" s="59" t="s">
        <v>92</v>
      </c>
      <c r="F37" s="60" t="s">
        <v>106</v>
      </c>
      <c r="G37" s="60" t="s">
        <v>111</v>
      </c>
    </row>
    <row r="38" spans="1:10" x14ac:dyDescent="0.25">
      <c r="A38" s="21"/>
      <c r="B38" s="70" t="s">
        <v>152</v>
      </c>
      <c r="C38" s="17"/>
      <c r="D38" s="17"/>
      <c r="E38" s="17"/>
      <c r="F38" s="78"/>
      <c r="G38" s="80">
        <v>1.42</v>
      </c>
    </row>
    <row r="39" spans="1:10" ht="41.25" customHeight="1" x14ac:dyDescent="0.25">
      <c r="A39" s="21" t="s">
        <v>77</v>
      </c>
      <c r="B39" s="68" t="str">
        <f>'Planilha Orçamentária'!C27</f>
        <v>Fôrma de tábua de madeira de 2.5x30.0cm, levando-se em conta utilização 3 vezes (incluindo o material, corte, montagem, escoramento e desforma)</v>
      </c>
      <c r="C39" s="59" t="s">
        <v>99</v>
      </c>
      <c r="D39" s="59" t="s">
        <v>91</v>
      </c>
      <c r="E39" s="59" t="s">
        <v>92</v>
      </c>
      <c r="F39" s="60" t="s">
        <v>107</v>
      </c>
      <c r="G39" s="60" t="s">
        <v>110</v>
      </c>
    </row>
    <row r="40" spans="1:10" x14ac:dyDescent="0.25">
      <c r="A40" s="21"/>
      <c r="B40" s="70" t="s">
        <v>153</v>
      </c>
      <c r="C40" s="17"/>
      <c r="D40" s="17"/>
      <c r="E40" s="17"/>
      <c r="F40" s="78"/>
      <c r="G40" s="80">
        <f>29.3/3</f>
        <v>9.7666666666666675</v>
      </c>
    </row>
    <row r="41" spans="1:10" x14ac:dyDescent="0.25">
      <c r="A41" s="45" t="s">
        <v>16</v>
      </c>
      <c r="B41" s="73" t="str">
        <f>'Planilha Orçamentária'!C29</f>
        <v>PAREDES E PAINÉIS</v>
      </c>
      <c r="C41" s="50"/>
      <c r="D41" s="50"/>
      <c r="E41" s="50"/>
      <c r="F41" s="50"/>
      <c r="G41" s="50"/>
    </row>
    <row r="42" spans="1:10" ht="60" customHeight="1" x14ac:dyDescent="0.25">
      <c r="A42" s="21" t="s">
        <v>17</v>
      </c>
      <c r="B42" s="68" t="str">
        <f>'Planilha Orçamentária'!C30</f>
        <v>Alvenaria de blocos cerâmicos 10 furos 10x20x20cm, assentados c/argamassa de cimento, cal hidratada CH1 e areia traço 1:0,5:8, esp. das juntas 12mm e esp. das paredes s/revestimento, 10cm (bloco comprado na fábrica, posto obra)</v>
      </c>
      <c r="C42" s="14" t="s">
        <v>99</v>
      </c>
      <c r="D42" s="14" t="s">
        <v>108</v>
      </c>
      <c r="E42" s="14" t="s">
        <v>109</v>
      </c>
      <c r="F42" s="74" t="s">
        <v>107</v>
      </c>
      <c r="G42" s="60" t="s">
        <v>110</v>
      </c>
    </row>
    <row r="43" spans="1:10" x14ac:dyDescent="0.25">
      <c r="A43" s="21"/>
      <c r="B43" s="69" t="s">
        <v>113</v>
      </c>
      <c r="C43" s="17"/>
      <c r="D43" s="78">
        <v>1.2</v>
      </c>
      <c r="E43" s="78">
        <v>16.600000000000001</v>
      </c>
      <c r="F43" s="78">
        <f>ROUND(D43*E43,2)</f>
        <v>19.920000000000002</v>
      </c>
      <c r="G43" s="78"/>
    </row>
    <row r="44" spans="1:10" x14ac:dyDescent="0.25">
      <c r="A44" s="21"/>
      <c r="B44" s="25" t="s">
        <v>114</v>
      </c>
      <c r="C44" s="17"/>
      <c r="D44" s="78">
        <v>0.5</v>
      </c>
      <c r="E44" s="78">
        <f>E43+2.9</f>
        <v>19.5</v>
      </c>
      <c r="F44" s="78">
        <f>ROUND(D44*E44,2)</f>
        <v>9.75</v>
      </c>
      <c r="G44" s="78"/>
    </row>
    <row r="45" spans="1:10" x14ac:dyDescent="0.25">
      <c r="A45" s="21"/>
      <c r="B45" s="70" t="s">
        <v>105</v>
      </c>
      <c r="C45" s="17"/>
      <c r="D45" s="17"/>
      <c r="E45" s="17"/>
      <c r="F45" s="78"/>
      <c r="G45" s="80">
        <f>SUM(F43:F44)</f>
        <v>29.67</v>
      </c>
    </row>
    <row r="46" spans="1:10" x14ac:dyDescent="0.25">
      <c r="A46" s="45" t="s">
        <v>18</v>
      </c>
      <c r="B46" s="73" t="str">
        <f>'Planilha Orçamentária'!C32</f>
        <v>COBERTURA</v>
      </c>
      <c r="C46" s="50"/>
      <c r="D46" s="50"/>
      <c r="E46" s="50"/>
      <c r="F46" s="50"/>
      <c r="G46" s="50"/>
    </row>
    <row r="47" spans="1:10" ht="34.5" customHeight="1" x14ac:dyDescent="0.25">
      <c r="A47" s="21" t="s">
        <v>19</v>
      </c>
      <c r="B47" s="68" t="str">
        <f>'Planilha Orçamentária'!C33</f>
        <v>Cobertura nova de telhas cerâmicas tipo capa e canal inclusive cumeeiras (telhas compradas na fábrica, posto obra)</v>
      </c>
      <c r="C47" s="14" t="s">
        <v>99</v>
      </c>
      <c r="D47" s="59" t="s">
        <v>91</v>
      </c>
      <c r="E47" s="14" t="s">
        <v>109</v>
      </c>
      <c r="F47" s="74" t="s">
        <v>107</v>
      </c>
      <c r="G47" s="60" t="s">
        <v>110</v>
      </c>
    </row>
    <row r="48" spans="1:10" x14ac:dyDescent="0.25">
      <c r="A48" s="21"/>
      <c r="B48" s="81" t="s">
        <v>115</v>
      </c>
      <c r="C48" s="17"/>
      <c r="D48" s="78">
        <v>5.4</v>
      </c>
      <c r="E48" s="78">
        <v>7.4</v>
      </c>
      <c r="F48" s="78">
        <f>ROUND(D48*E48,2)</f>
        <v>39.96</v>
      </c>
      <c r="G48" s="80">
        <f>SUM(F48)</f>
        <v>39.96</v>
      </c>
    </row>
    <row r="49" spans="1:11" ht="46.5" customHeight="1" x14ac:dyDescent="0.25">
      <c r="A49" s="21" t="s">
        <v>62</v>
      </c>
      <c r="B49" s="68" t="str">
        <f>'Planilha Orçamentária'!C34</f>
        <v>Estrut. metálica quadra poliesp. coberta c/ perfis formados a frio, aço estrutl ASTM A-570 G33 (terças) ASTM A-36 (demais perfis) c/ o sistema de trat. e pint conf descrito em notas da planilha (LS=134,87%)</v>
      </c>
      <c r="C49" s="14" t="s">
        <v>116</v>
      </c>
      <c r="D49" s="59" t="s">
        <v>91</v>
      </c>
      <c r="E49" s="14" t="s">
        <v>109</v>
      </c>
      <c r="F49" s="74" t="s">
        <v>104</v>
      </c>
      <c r="G49" s="60" t="s">
        <v>112</v>
      </c>
    </row>
    <row r="50" spans="1:11" x14ac:dyDescent="0.25">
      <c r="A50" s="21"/>
      <c r="B50" s="81" t="s">
        <v>117</v>
      </c>
      <c r="C50" s="78">
        <v>9</v>
      </c>
      <c r="D50" s="78">
        <v>5.4</v>
      </c>
      <c r="E50" s="78">
        <v>7.4</v>
      </c>
      <c r="F50" s="78">
        <f>ROUND(D50*E50*C50,2)</f>
        <v>359.64</v>
      </c>
      <c r="G50" s="80">
        <f>SUM(F50)</f>
        <v>359.64</v>
      </c>
    </row>
    <row r="51" spans="1:11" x14ac:dyDescent="0.25">
      <c r="A51" s="45" t="s">
        <v>20</v>
      </c>
      <c r="B51" s="73" t="str">
        <f>'Planilha Orçamentária'!C36</f>
        <v>REVESTIMENTO DE PAREDES</v>
      </c>
      <c r="C51" s="50"/>
      <c r="D51" s="50"/>
      <c r="E51" s="50"/>
      <c r="F51" s="50"/>
      <c r="G51" s="50"/>
    </row>
    <row r="52" spans="1:11" ht="22.5" customHeight="1" x14ac:dyDescent="0.25">
      <c r="A52" s="21" t="s">
        <v>21</v>
      </c>
      <c r="B52" s="68" t="str">
        <f>'Planilha Orçamentária'!C37</f>
        <v>Chapisco de argamassa de cimento e areia média ou grossa lavada, no traço 1:3, espessura 5 mm</v>
      </c>
      <c r="C52" s="14" t="s">
        <v>144</v>
      </c>
      <c r="D52" s="59" t="s">
        <v>91</v>
      </c>
      <c r="E52" s="14" t="s">
        <v>109</v>
      </c>
      <c r="F52" s="74" t="s">
        <v>107</v>
      </c>
      <c r="G52" s="60" t="s">
        <v>110</v>
      </c>
    </row>
    <row r="53" spans="1:11" x14ac:dyDescent="0.25">
      <c r="A53" s="21"/>
      <c r="B53" s="69" t="s">
        <v>145</v>
      </c>
      <c r="C53" s="78">
        <v>1.5</v>
      </c>
      <c r="D53" s="66">
        <v>0.15</v>
      </c>
      <c r="E53" s="24">
        <v>0.3</v>
      </c>
      <c r="F53" s="96">
        <f>ROUND(1.35*4,2)</f>
        <v>5.4</v>
      </c>
      <c r="G53" s="60"/>
      <c r="I53">
        <f>C54*E54*2</f>
        <v>7.1999999999999993</v>
      </c>
      <c r="J53">
        <f>C53*D53*2</f>
        <v>0.44999999999999996</v>
      </c>
      <c r="K53">
        <f>C55*E55*2</f>
        <v>9.6000000000000014</v>
      </c>
    </row>
    <row r="54" spans="1:11" x14ac:dyDescent="0.25">
      <c r="A54" s="21"/>
      <c r="B54" s="69" t="s">
        <v>146</v>
      </c>
      <c r="C54" s="78">
        <v>0.3</v>
      </c>
      <c r="D54" s="66">
        <v>0.15</v>
      </c>
      <c r="E54" s="78">
        <v>12</v>
      </c>
      <c r="F54" s="96">
        <v>10.08</v>
      </c>
      <c r="G54" s="60"/>
      <c r="I54">
        <f>D54*E54*2</f>
        <v>3.5999999999999996</v>
      </c>
      <c r="J54">
        <f>C53*E53*2</f>
        <v>0.89999999999999991</v>
      </c>
      <c r="K54">
        <f>D55*E55*2</f>
        <v>3.5999999999999996</v>
      </c>
    </row>
    <row r="55" spans="1:11" x14ac:dyDescent="0.25">
      <c r="A55" s="21"/>
      <c r="B55" s="69" t="s">
        <v>147</v>
      </c>
      <c r="C55" s="78">
        <v>0.4</v>
      </c>
      <c r="D55" s="66">
        <v>0.15</v>
      </c>
      <c r="E55" s="78">
        <v>12</v>
      </c>
      <c r="F55" s="96">
        <v>13.2</v>
      </c>
      <c r="G55" s="60"/>
      <c r="I55">
        <f>SUM(I53:I54)</f>
        <v>10.799999999999999</v>
      </c>
      <c r="J55">
        <f>SUM(J53:J54)</f>
        <v>1.3499999999999999</v>
      </c>
      <c r="K55">
        <f>SUM(K53:K54)</f>
        <v>13.200000000000001</v>
      </c>
    </row>
    <row r="56" spans="1:11" x14ac:dyDescent="0.25">
      <c r="A56" s="21"/>
      <c r="B56" s="69" t="s">
        <v>120</v>
      </c>
      <c r="C56" s="78">
        <v>2</v>
      </c>
      <c r="D56" s="78"/>
      <c r="E56" s="78">
        <f>G45</f>
        <v>29.67</v>
      </c>
      <c r="F56" s="78">
        <f>ROUND(C56*E56,2)</f>
        <v>59.34</v>
      </c>
      <c r="G56" s="80"/>
    </row>
    <row r="57" spans="1:11" x14ac:dyDescent="0.25">
      <c r="A57" s="21"/>
      <c r="B57" s="81" t="s">
        <v>143</v>
      </c>
      <c r="C57" s="78"/>
      <c r="D57" s="78"/>
      <c r="E57" s="78"/>
      <c r="F57" s="78"/>
      <c r="G57" s="80">
        <f>SUM(F53:F56)</f>
        <v>88.02000000000001</v>
      </c>
    </row>
    <row r="58" spans="1:11" ht="32.25" customHeight="1" x14ac:dyDescent="0.25">
      <c r="A58" s="21" t="s">
        <v>25</v>
      </c>
      <c r="B58" s="68" t="str">
        <f>'Planilha Orçamentária'!C38</f>
        <v>Reboco tipo paulista de argamassa de cimento, cal hidratada CH1 e areia média ou grossa lavada no traço 1:0.5:6, espessura 25 mm</v>
      </c>
      <c r="C58" s="14" t="s">
        <v>118</v>
      </c>
      <c r="D58" s="59" t="s">
        <v>91</v>
      </c>
      <c r="E58" s="14" t="s">
        <v>119</v>
      </c>
      <c r="F58" s="74" t="s">
        <v>107</v>
      </c>
      <c r="G58" s="60" t="s">
        <v>110</v>
      </c>
    </row>
    <row r="59" spans="1:11" x14ac:dyDescent="0.25">
      <c r="A59" s="21"/>
      <c r="B59" s="81" t="s">
        <v>148</v>
      </c>
      <c r="C59" s="78"/>
      <c r="D59" s="78"/>
      <c r="E59" s="78">
        <f>G57</f>
        <v>88.02000000000001</v>
      </c>
      <c r="F59" s="78">
        <f>ROUND(C59*E59,2)</f>
        <v>0</v>
      </c>
      <c r="G59" s="80">
        <f>E59</f>
        <v>88.02000000000001</v>
      </c>
    </row>
    <row r="60" spans="1:11" x14ac:dyDescent="0.25">
      <c r="A60" s="45" t="s">
        <v>48</v>
      </c>
      <c r="B60" s="73" t="str">
        <f>'Planilha Orçamentária'!C40</f>
        <v>PISOS INTERNOS</v>
      </c>
      <c r="C60" s="50"/>
      <c r="D60" s="50"/>
      <c r="E60" s="50"/>
      <c r="F60" s="50"/>
      <c r="G60" s="50"/>
    </row>
    <row r="61" spans="1:11" ht="24" customHeight="1" x14ac:dyDescent="0.25">
      <c r="A61" s="21" t="s">
        <v>50</v>
      </c>
      <c r="B61" s="68" t="str">
        <f>'Planilha Orçamentária'!C41</f>
        <v>Lastro regularizado e impermeabilizado de concreto não estrutural, espessura de 8 cm</v>
      </c>
      <c r="C61" s="14"/>
      <c r="D61" s="59" t="s">
        <v>91</v>
      </c>
      <c r="E61" s="14" t="s">
        <v>121</v>
      </c>
      <c r="F61" s="74" t="s">
        <v>107</v>
      </c>
      <c r="G61" s="60" t="s">
        <v>110</v>
      </c>
    </row>
    <row r="62" spans="1:11" x14ac:dyDescent="0.25">
      <c r="A62" s="21"/>
      <c r="B62" s="81" t="s">
        <v>93</v>
      </c>
      <c r="C62" s="78"/>
      <c r="D62" s="78">
        <v>3.7</v>
      </c>
      <c r="E62" s="78">
        <v>5.7</v>
      </c>
      <c r="F62" s="78">
        <f>ROUND(D62*E62,2)</f>
        <v>21.09</v>
      </c>
      <c r="G62" s="80">
        <f>SUM(F62)</f>
        <v>21.09</v>
      </c>
    </row>
    <row r="63" spans="1:11" ht="39" customHeight="1" x14ac:dyDescent="0.25">
      <c r="A63" s="21" t="s">
        <v>55</v>
      </c>
      <c r="B63" s="68" t="str">
        <f>'Planilha Orçamentária'!C42</f>
        <v>Piso cerâmico 45x45cm, PEI 5, Cargo Plus Gray, marcas de referência Eliane, Cecrisa ou Portobello, assentado com argamassa de cimento colante, inclusive rejuntamento</v>
      </c>
      <c r="C63" s="14"/>
      <c r="D63" s="59" t="s">
        <v>91</v>
      </c>
      <c r="E63" s="14" t="s">
        <v>121</v>
      </c>
      <c r="F63" s="74" t="s">
        <v>107</v>
      </c>
      <c r="G63" s="60" t="s">
        <v>110</v>
      </c>
    </row>
    <row r="64" spans="1:11" x14ac:dyDescent="0.25">
      <c r="A64" s="21"/>
      <c r="B64" s="81" t="s">
        <v>93</v>
      </c>
      <c r="C64" s="78"/>
      <c r="D64" s="78">
        <v>3.7</v>
      </c>
      <c r="E64" s="78">
        <v>5.7</v>
      </c>
      <c r="F64" s="78">
        <f>ROUND(D64*E64,2)</f>
        <v>21.09</v>
      </c>
      <c r="G64" s="80">
        <f>SUM(F64)</f>
        <v>21.09</v>
      </c>
    </row>
    <row r="65" spans="1:7" ht="27.75" customHeight="1" x14ac:dyDescent="0.25">
      <c r="A65" s="21" t="s">
        <v>65</v>
      </c>
      <c r="B65" s="68" t="str">
        <f>'Planilha Orçamentária'!C43</f>
        <v>Rodapé de cerâmica PEI-3, assentado com argamassa de cimento cola h = 7.0 cm, inclusive rejuntamento</v>
      </c>
      <c r="C65" s="14"/>
      <c r="D65" s="59" t="s">
        <v>91</v>
      </c>
      <c r="E65" s="14" t="s">
        <v>121</v>
      </c>
      <c r="F65" s="74" t="s">
        <v>122</v>
      </c>
      <c r="G65" s="60" t="s">
        <v>110</v>
      </c>
    </row>
    <row r="66" spans="1:7" ht="18" x14ac:dyDescent="0.25">
      <c r="A66" s="21"/>
      <c r="B66" s="81" t="s">
        <v>128</v>
      </c>
      <c r="C66" s="78"/>
      <c r="D66" s="78"/>
      <c r="E66" s="78">
        <f>ROUND((0.7+0.4+0.75+2.9)*2+4.9+(2.9+0.4)*2,2)</f>
        <v>21</v>
      </c>
      <c r="F66" s="78">
        <f>E66</f>
        <v>21</v>
      </c>
      <c r="G66" s="80">
        <f>SUM(F66)</f>
        <v>21</v>
      </c>
    </row>
    <row r="67" spans="1:7" x14ac:dyDescent="0.25">
      <c r="A67" s="45" t="s">
        <v>52</v>
      </c>
      <c r="B67" s="73" t="str">
        <f>'Planilha Orçamentária'!C45</f>
        <v>PINTURA</v>
      </c>
      <c r="C67" s="50"/>
      <c r="D67" s="50"/>
      <c r="E67" s="50"/>
      <c r="F67" s="50"/>
      <c r="G67" s="50"/>
    </row>
    <row r="68" spans="1:7" ht="30.75" customHeight="1" x14ac:dyDescent="0.25">
      <c r="A68" s="21" t="s">
        <v>54</v>
      </c>
      <c r="B68" s="68" t="str">
        <f>'Planilha Orçamentária'!C46</f>
        <v>Pintura com tinta acrílica, marcas de referência Suvinil, Coral ou Metalatex, inclusive selador acrílico, em paredes e forros, a três demãos</v>
      </c>
      <c r="C68" s="14" t="s">
        <v>118</v>
      </c>
      <c r="D68" s="59" t="s">
        <v>91</v>
      </c>
      <c r="E68" s="14" t="s">
        <v>119</v>
      </c>
      <c r="F68" s="74" t="s">
        <v>107</v>
      </c>
      <c r="G68" s="60" t="s">
        <v>110</v>
      </c>
    </row>
    <row r="69" spans="1:7" x14ac:dyDescent="0.25">
      <c r="A69" s="21"/>
      <c r="B69" s="81" t="s">
        <v>149</v>
      </c>
      <c r="C69" s="78"/>
      <c r="D69" s="78"/>
      <c r="E69" s="78">
        <f>G59</f>
        <v>88.02000000000001</v>
      </c>
      <c r="F69" s="78">
        <f>E69</f>
        <v>88.02000000000001</v>
      </c>
      <c r="G69" s="80">
        <f>SUM(F69)</f>
        <v>88.02000000000001</v>
      </c>
    </row>
    <row r="70" spans="1:7" x14ac:dyDescent="0.25">
      <c r="A70" s="45" t="s">
        <v>67</v>
      </c>
      <c r="B70" s="73" t="str">
        <f>'Planilha Orçamentária'!C48</f>
        <v>INSTALAÇÕES ELETRICAS</v>
      </c>
      <c r="C70" s="50"/>
      <c r="D70" s="50"/>
      <c r="E70" s="50"/>
      <c r="F70" s="50"/>
      <c r="G70" s="50"/>
    </row>
    <row r="71" spans="1:7" ht="27" x14ac:dyDescent="0.25">
      <c r="A71" s="21" t="s">
        <v>68</v>
      </c>
      <c r="B71" s="68" t="str">
        <f>'Planilha Orçamentária'!C49</f>
        <v>Mini-Disjuntor monopolar 10 A, curva C - 5KA 220/127VCA (NBR IEC 60947-2), Ref. Siemens, GE, Schneider ou equivalente</v>
      </c>
      <c r="C71" s="14"/>
      <c r="D71" s="59" t="s">
        <v>91</v>
      </c>
      <c r="E71" s="14" t="s">
        <v>121</v>
      </c>
      <c r="F71" s="60" t="s">
        <v>125</v>
      </c>
      <c r="G71" s="60" t="s">
        <v>110</v>
      </c>
    </row>
    <row r="72" spans="1:7" x14ac:dyDescent="0.25">
      <c r="A72" s="21"/>
      <c r="B72" s="81" t="s">
        <v>124</v>
      </c>
      <c r="C72" s="78"/>
      <c r="D72" s="78"/>
      <c r="E72" s="78"/>
      <c r="F72" s="78">
        <v>1</v>
      </c>
      <c r="G72" s="80">
        <f>SUM(F72)</f>
        <v>1</v>
      </c>
    </row>
    <row r="73" spans="1:7" ht="39.75" customHeight="1" x14ac:dyDescent="0.25">
      <c r="A73" s="21" t="s">
        <v>68</v>
      </c>
      <c r="B73" s="68" t="str">
        <f>'Planilha Orçamentária'!C50</f>
        <v>Ponto padrão de luz no teto - considerando eletroduto PVC rígido de 3/4" inclusive conexões (4.5m), fio isolado PVC de 2.5mm2 (16.2m) e caixa estampada 4x4" (1 und)</v>
      </c>
      <c r="C73" s="14"/>
      <c r="D73" s="59" t="s">
        <v>91</v>
      </c>
      <c r="E73" s="14" t="s">
        <v>121</v>
      </c>
      <c r="F73" s="60" t="s">
        <v>125</v>
      </c>
      <c r="G73" s="60" t="s">
        <v>110</v>
      </c>
    </row>
    <row r="74" spans="1:7" x14ac:dyDescent="0.25">
      <c r="A74" s="21"/>
      <c r="B74" s="81" t="s">
        <v>124</v>
      </c>
      <c r="C74" s="78"/>
      <c r="D74" s="78"/>
      <c r="E74" s="78"/>
      <c r="F74" s="78">
        <v>1</v>
      </c>
      <c r="G74" s="80">
        <f>SUM(F74)</f>
        <v>1</v>
      </c>
    </row>
    <row r="75" spans="1:7" ht="39" customHeight="1" x14ac:dyDescent="0.25">
      <c r="A75" s="21" t="s">
        <v>68</v>
      </c>
      <c r="B75" s="68" t="str">
        <f>'Planilha Orçamentária'!C51</f>
        <v>Luminária p/ quatro lâmpadas fluorescentes 40W, completa, c/reatores duplos-127V partida rápida e alto fator de potência, soquete antivibratório e lâmpada fluorescente 40W-127V</v>
      </c>
      <c r="C75" s="14"/>
      <c r="D75" s="59" t="s">
        <v>91</v>
      </c>
      <c r="E75" s="14" t="s">
        <v>121</v>
      </c>
      <c r="F75" s="60" t="s">
        <v>125</v>
      </c>
      <c r="G75" s="60" t="s">
        <v>110</v>
      </c>
    </row>
    <row r="76" spans="1:7" x14ac:dyDescent="0.25">
      <c r="A76" s="21"/>
      <c r="B76" s="81" t="s">
        <v>124</v>
      </c>
      <c r="C76" s="78"/>
      <c r="D76" s="78"/>
      <c r="E76" s="78"/>
      <c r="F76" s="78">
        <v>1</v>
      </c>
      <c r="G76" s="80">
        <f>SUM(F76)</f>
        <v>1</v>
      </c>
    </row>
    <row r="77" spans="1:7" x14ac:dyDescent="0.25">
      <c r="A77" s="45" t="s">
        <v>78</v>
      </c>
      <c r="B77" s="73" t="str">
        <f>'Planilha Orçamentária'!C53</f>
        <v>SERVIÇOS COMPLEMENTARES</v>
      </c>
      <c r="C77" s="50"/>
      <c r="D77" s="50"/>
      <c r="E77" s="50"/>
      <c r="F77" s="50"/>
      <c r="G77" s="50"/>
    </row>
    <row r="78" spans="1:7" x14ac:dyDescent="0.25">
      <c r="A78" s="21" t="s">
        <v>79</v>
      </c>
      <c r="B78" s="68" t="str">
        <f>'Planilha Orçamentária'!C54</f>
        <v>Limpeza geral da obra</v>
      </c>
      <c r="C78" s="14"/>
      <c r="D78" s="59" t="s">
        <v>91</v>
      </c>
      <c r="E78" s="14" t="s">
        <v>121</v>
      </c>
      <c r="F78" s="74" t="s">
        <v>107</v>
      </c>
      <c r="G78" s="60" t="s">
        <v>110</v>
      </c>
    </row>
    <row r="79" spans="1:7" x14ac:dyDescent="0.25">
      <c r="A79" s="21"/>
      <c r="B79" s="81" t="s">
        <v>93</v>
      </c>
      <c r="C79" s="78"/>
      <c r="D79" s="78">
        <v>4</v>
      </c>
      <c r="E79" s="78">
        <v>6</v>
      </c>
      <c r="F79" s="78">
        <f>ROUND(D79*E79,2)</f>
        <v>24</v>
      </c>
      <c r="G79" s="80">
        <f>SUM(F79)</f>
        <v>24</v>
      </c>
    </row>
    <row r="80" spans="1:7" x14ac:dyDescent="0.25">
      <c r="A80" s="21" t="s">
        <v>126</v>
      </c>
      <c r="B80" s="68" t="str">
        <f>'Planilha Orçamentária'!C55</f>
        <v>Bancada de granito com espessura de 2 cm</v>
      </c>
      <c r="C80" s="14"/>
      <c r="D80" s="59" t="s">
        <v>91</v>
      </c>
      <c r="E80" s="14" t="s">
        <v>121</v>
      </c>
      <c r="F80" s="74" t="s">
        <v>107</v>
      </c>
      <c r="G80" s="60" t="s">
        <v>110</v>
      </c>
    </row>
    <row r="81" spans="1:7" ht="18" x14ac:dyDescent="0.25">
      <c r="A81" s="21"/>
      <c r="B81" s="81" t="s">
        <v>127</v>
      </c>
      <c r="C81" s="78"/>
      <c r="D81" s="78">
        <v>0.4</v>
      </c>
      <c r="E81" s="78">
        <f>3.7+3.7+4.9+0.75+0.75+2.9</f>
        <v>16.7</v>
      </c>
      <c r="F81" s="78">
        <f>ROUND(D81*E81,2)</f>
        <v>6.68</v>
      </c>
      <c r="G81" s="80">
        <f>SUM(F81)</f>
        <v>6.68</v>
      </c>
    </row>
    <row r="82" spans="1:7" ht="42" customHeight="1" x14ac:dyDescent="0.25">
      <c r="A82" s="21" t="s">
        <v>79</v>
      </c>
      <c r="B82" s="68" t="str">
        <f>'Planilha Orçamentária'!C56</f>
        <v>Passeio de cimentado camurçado com  argamassa de cimento e areia no traço 1:3 esp. 1.5cm, e lastro de concreto com 8cm de  espessura, inclusive preparo de caixa</v>
      </c>
      <c r="C82" s="14"/>
      <c r="D82" s="59" t="s">
        <v>91</v>
      </c>
      <c r="E82" s="14" t="s">
        <v>121</v>
      </c>
      <c r="F82" s="74" t="s">
        <v>107</v>
      </c>
      <c r="G82" s="60" t="s">
        <v>110</v>
      </c>
    </row>
    <row r="83" spans="1:7" x14ac:dyDescent="0.25">
      <c r="A83" s="21"/>
      <c r="B83" s="81" t="s">
        <v>93</v>
      </c>
      <c r="C83" s="78"/>
      <c r="D83" s="78">
        <v>1</v>
      </c>
      <c r="E83" s="78">
        <v>3</v>
      </c>
      <c r="F83" s="78">
        <f>ROUND(D83*E83,2)</f>
        <v>3</v>
      </c>
      <c r="G83" s="80">
        <f>SUM(F83)</f>
        <v>3</v>
      </c>
    </row>
    <row r="84" spans="1:7" x14ac:dyDescent="0.25">
      <c r="A84" s="99"/>
      <c r="B84" s="100"/>
      <c r="C84" s="101"/>
      <c r="D84" s="101"/>
      <c r="E84" s="101"/>
      <c r="F84" s="101"/>
      <c r="G84" s="102"/>
    </row>
    <row r="85" spans="1:7" x14ac:dyDescent="0.25">
      <c r="A85" s="53"/>
      <c r="B85" s="54"/>
      <c r="C85" s="54"/>
      <c r="D85" s="54"/>
      <c r="E85" s="54"/>
      <c r="F85" s="54"/>
      <c r="G85" s="54"/>
    </row>
    <row r="86" spans="1:7" x14ac:dyDescent="0.25">
      <c r="A86" s="53"/>
      <c r="B86" s="54"/>
      <c r="C86" s="54"/>
      <c r="D86" s="54"/>
      <c r="E86" s="54"/>
      <c r="F86" s="54"/>
      <c r="G86" s="54"/>
    </row>
    <row r="87" spans="1:7" ht="18" customHeight="1" x14ac:dyDescent="0.25">
      <c r="A87" s="53"/>
      <c r="B87" s="127" t="s">
        <v>123</v>
      </c>
      <c r="C87" s="127"/>
      <c r="D87" s="54"/>
      <c r="E87" s="54"/>
      <c r="F87" s="54"/>
      <c r="G87" s="54"/>
    </row>
    <row r="88" spans="1:7" x14ac:dyDescent="0.25">
      <c r="A88" s="53"/>
      <c r="B88" s="54"/>
      <c r="C88" s="54"/>
      <c r="D88" s="54"/>
      <c r="E88" s="54"/>
      <c r="F88" s="54"/>
      <c r="G88" s="54"/>
    </row>
    <row r="89" spans="1:7" x14ac:dyDescent="0.25">
      <c r="A89" s="53"/>
      <c r="B89" s="54"/>
      <c r="C89" s="54"/>
      <c r="D89" s="54"/>
      <c r="E89" s="54"/>
      <c r="F89" s="54"/>
      <c r="G89" s="54"/>
    </row>
    <row r="90" spans="1:7" x14ac:dyDescent="0.25">
      <c r="A90" s="53"/>
      <c r="B90" s="54"/>
      <c r="C90" s="54"/>
      <c r="D90" s="54"/>
      <c r="E90" s="54"/>
      <c r="F90" s="54"/>
      <c r="G90" s="54"/>
    </row>
  </sheetData>
  <mergeCells count="7">
    <mergeCell ref="C10:G10"/>
    <mergeCell ref="B87:C87"/>
    <mergeCell ref="C4:G4"/>
    <mergeCell ref="C5:G5"/>
    <mergeCell ref="A1:G1"/>
    <mergeCell ref="A2:C2"/>
    <mergeCell ref="A3:C3"/>
  </mergeCells>
  <pageMargins left="0.51181102362204722" right="0.51181102362204722" top="1.9685039370078741" bottom="0.78740157480314965" header="0.31496062992125984" footer="0.31496062992125984"/>
  <pageSetup paperSize="9" orientation="portrait" r:id="rId1"/>
  <headerFooter>
    <oddHeader>&amp;C&amp;G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view="pageBreakPreview" zoomScale="140" zoomScaleSheetLayoutView="140" workbookViewId="0">
      <selection activeCell="D35" sqref="D35"/>
    </sheetView>
  </sheetViews>
  <sheetFormatPr defaultRowHeight="15" x14ac:dyDescent="0.25"/>
  <cols>
    <col min="1" max="1" width="7" customWidth="1"/>
    <col min="2" max="2" width="39" customWidth="1"/>
    <col min="3" max="3" width="11" customWidth="1"/>
    <col min="4" max="4" width="15.85546875" customWidth="1"/>
    <col min="5" max="8" width="15.7109375" customWidth="1"/>
  </cols>
  <sheetData>
    <row r="1" spans="1:8" ht="19.5" x14ac:dyDescent="0.25">
      <c r="A1" s="136" t="s">
        <v>129</v>
      </c>
      <c r="B1" s="137"/>
      <c r="C1" s="137"/>
      <c r="D1" s="137"/>
      <c r="E1" s="137"/>
      <c r="F1" s="137"/>
      <c r="G1" s="137"/>
      <c r="H1" s="138"/>
    </row>
    <row r="2" spans="1:8" x14ac:dyDescent="0.25">
      <c r="A2" s="152" t="s">
        <v>141</v>
      </c>
      <c r="B2" s="153"/>
      <c r="C2" s="153"/>
      <c r="D2" s="153"/>
      <c r="E2" s="89"/>
      <c r="F2" s="89"/>
      <c r="G2" s="89"/>
      <c r="H2" s="90"/>
    </row>
    <row r="3" spans="1:8" x14ac:dyDescent="0.25">
      <c r="A3" s="154" t="s">
        <v>142</v>
      </c>
      <c r="B3" s="155"/>
      <c r="C3" s="155"/>
      <c r="D3" s="155"/>
      <c r="E3" s="94"/>
      <c r="F3" s="94"/>
      <c r="G3" s="94"/>
      <c r="H3" s="95"/>
    </row>
    <row r="4" spans="1:8" x14ac:dyDescent="0.25">
      <c r="A4" s="156" t="s">
        <v>132</v>
      </c>
      <c r="B4" s="156" t="s">
        <v>133</v>
      </c>
      <c r="C4" s="156"/>
      <c r="D4" s="156" t="s">
        <v>130</v>
      </c>
      <c r="E4" s="151" t="s">
        <v>131</v>
      </c>
      <c r="F4" s="151"/>
      <c r="G4" s="151"/>
      <c r="H4" s="151"/>
    </row>
    <row r="5" spans="1:8" x14ac:dyDescent="0.25">
      <c r="A5" s="157"/>
      <c r="B5" s="157"/>
      <c r="C5" s="157"/>
      <c r="D5" s="157"/>
      <c r="E5" s="82" t="s">
        <v>166</v>
      </c>
      <c r="F5" s="82">
        <v>1</v>
      </c>
      <c r="G5" s="82">
        <v>2</v>
      </c>
      <c r="H5" s="82">
        <v>3</v>
      </c>
    </row>
    <row r="6" spans="1:8" x14ac:dyDescent="0.25">
      <c r="A6" s="139">
        <v>1</v>
      </c>
      <c r="B6" s="140" t="str">
        <f>'Planilha Orçamentária'!C6</f>
        <v xml:space="preserve">SERVIÇOS PRELIMINARES </v>
      </c>
      <c r="C6" s="83" t="s">
        <v>134</v>
      </c>
      <c r="D6" s="144">
        <f>'Planilha Orçamentária'!G9</f>
        <v>1776.48</v>
      </c>
      <c r="E6" s="143" t="s">
        <v>135</v>
      </c>
      <c r="F6" s="92">
        <v>1</v>
      </c>
      <c r="G6" s="84"/>
      <c r="H6" s="91"/>
    </row>
    <row r="7" spans="1:8" x14ac:dyDescent="0.25">
      <c r="A7" s="139"/>
      <c r="B7" s="140"/>
      <c r="C7" s="83" t="s">
        <v>140</v>
      </c>
      <c r="D7" s="144"/>
      <c r="E7" s="143"/>
      <c r="F7" s="93">
        <f>D6*F6</f>
        <v>1776.48</v>
      </c>
      <c r="G7" s="85"/>
      <c r="H7" s="91"/>
    </row>
    <row r="8" spans="1:8" x14ac:dyDescent="0.25">
      <c r="A8" s="139">
        <v>2</v>
      </c>
      <c r="B8" s="140" t="str">
        <f>'Planilha Orçamentária'!C10</f>
        <v>INSTALAÇÃO DO CANTEIRO DE OBRAS</v>
      </c>
      <c r="C8" s="83" t="s">
        <v>134</v>
      </c>
      <c r="D8" s="144">
        <f>'Planilha Orçamentária'!G12</f>
        <v>2324.64</v>
      </c>
      <c r="E8" s="143" t="s">
        <v>135</v>
      </c>
      <c r="F8" s="92">
        <v>1</v>
      </c>
      <c r="G8" s="84"/>
      <c r="H8" s="91"/>
    </row>
    <row r="9" spans="1:8" x14ac:dyDescent="0.25">
      <c r="A9" s="139"/>
      <c r="B9" s="140"/>
      <c r="C9" s="83" t="s">
        <v>140</v>
      </c>
      <c r="D9" s="144"/>
      <c r="E9" s="143"/>
      <c r="F9" s="93">
        <f>D8*F8</f>
        <v>2324.64</v>
      </c>
      <c r="G9" s="85"/>
      <c r="H9" s="91"/>
    </row>
    <row r="10" spans="1:8" x14ac:dyDescent="0.25">
      <c r="A10" s="139">
        <v>3</v>
      </c>
      <c r="B10" s="140" t="str">
        <f>'Planilha Orçamentária'!C13</f>
        <v>MOVIMENTO DE TERRA</v>
      </c>
      <c r="C10" s="83" t="s">
        <v>134</v>
      </c>
      <c r="D10" s="144">
        <f>'Planilha Orçamentária'!G16</f>
        <v>133.35</v>
      </c>
      <c r="E10" s="143" t="s">
        <v>135</v>
      </c>
      <c r="F10" s="92">
        <v>1</v>
      </c>
      <c r="G10" s="84"/>
      <c r="H10" s="84"/>
    </row>
    <row r="11" spans="1:8" x14ac:dyDescent="0.25">
      <c r="A11" s="139"/>
      <c r="B11" s="140"/>
      <c r="C11" s="83" t="s">
        <v>140</v>
      </c>
      <c r="D11" s="144"/>
      <c r="E11" s="143"/>
      <c r="F11" s="93">
        <f>D10*F10</f>
        <v>133.35</v>
      </c>
      <c r="G11" s="85"/>
      <c r="H11" s="85"/>
    </row>
    <row r="12" spans="1:8" x14ac:dyDescent="0.25">
      <c r="A12" s="139">
        <v>4</v>
      </c>
      <c r="B12" s="140" t="str">
        <f>'Planilha Orçamentária'!C17</f>
        <v>ESTRUTURA</v>
      </c>
      <c r="C12" s="83" t="s">
        <v>134</v>
      </c>
      <c r="D12" s="144">
        <f>'Planilha Orçamentária'!G28</f>
        <v>3740.32</v>
      </c>
      <c r="E12" s="143" t="s">
        <v>135</v>
      </c>
      <c r="F12" s="92">
        <v>0.8</v>
      </c>
      <c r="G12" s="92">
        <v>0.2</v>
      </c>
      <c r="H12" s="84"/>
    </row>
    <row r="13" spans="1:8" x14ac:dyDescent="0.25">
      <c r="A13" s="139"/>
      <c r="B13" s="140"/>
      <c r="C13" s="83" t="s">
        <v>140</v>
      </c>
      <c r="D13" s="144"/>
      <c r="E13" s="143"/>
      <c r="F13" s="93">
        <f>D12*F12</f>
        <v>2992.2560000000003</v>
      </c>
      <c r="G13" s="93">
        <f>D12*G12</f>
        <v>748.06400000000008</v>
      </c>
      <c r="H13" s="85">
        <f>D12*H12</f>
        <v>0</v>
      </c>
    </row>
    <row r="14" spans="1:8" x14ac:dyDescent="0.25">
      <c r="A14" s="139">
        <v>5</v>
      </c>
      <c r="B14" s="140" t="str">
        <f>'Planilha Orçamentária'!C29</f>
        <v>PAREDES E PAINÉIS</v>
      </c>
      <c r="C14" s="83" t="s">
        <v>134</v>
      </c>
      <c r="D14" s="144">
        <f>'Planilha Orçamentária'!G31</f>
        <v>1068.1199999999999</v>
      </c>
      <c r="E14" s="143" t="s">
        <v>135</v>
      </c>
      <c r="F14" s="92">
        <v>0.5</v>
      </c>
      <c r="G14" s="92">
        <v>0.5</v>
      </c>
      <c r="H14" s="84"/>
    </row>
    <row r="15" spans="1:8" x14ac:dyDescent="0.25">
      <c r="A15" s="139"/>
      <c r="B15" s="140"/>
      <c r="C15" s="83" t="s">
        <v>140</v>
      </c>
      <c r="D15" s="144"/>
      <c r="E15" s="143"/>
      <c r="F15" s="93">
        <f>D14*F14</f>
        <v>534.05999999999995</v>
      </c>
      <c r="G15" s="93">
        <f>D14*G14</f>
        <v>534.05999999999995</v>
      </c>
      <c r="H15" s="85">
        <f>D14*H14</f>
        <v>0</v>
      </c>
    </row>
    <row r="16" spans="1:8" x14ac:dyDescent="0.25">
      <c r="A16" s="139">
        <v>6</v>
      </c>
      <c r="B16" s="140" t="str">
        <f>'Planilha Orçamentária'!C32</f>
        <v>COBERTURA</v>
      </c>
      <c r="C16" s="83" t="s">
        <v>134</v>
      </c>
      <c r="D16" s="144">
        <f>'Planilha Orçamentária'!G35</f>
        <v>8343.65</v>
      </c>
      <c r="E16" s="143" t="s">
        <v>135</v>
      </c>
      <c r="F16" s="84"/>
      <c r="G16" s="92">
        <v>0.5</v>
      </c>
      <c r="H16" s="92">
        <v>0.5</v>
      </c>
    </row>
    <row r="17" spans="1:8" x14ac:dyDescent="0.25">
      <c r="A17" s="139"/>
      <c r="B17" s="140"/>
      <c r="C17" s="83" t="s">
        <v>140</v>
      </c>
      <c r="D17" s="144"/>
      <c r="E17" s="143"/>
      <c r="F17" s="85">
        <f>D16*F16</f>
        <v>0</v>
      </c>
      <c r="G17" s="93">
        <f>D16*G16</f>
        <v>4171.8249999999998</v>
      </c>
      <c r="H17" s="93">
        <f>D16*H16</f>
        <v>4171.8249999999998</v>
      </c>
    </row>
    <row r="18" spans="1:8" x14ac:dyDescent="0.25">
      <c r="A18" s="139">
        <v>7</v>
      </c>
      <c r="B18" s="140" t="str">
        <f>'Planilha Orçamentária'!C36</f>
        <v>REVESTIMENTO DE PAREDES</v>
      </c>
      <c r="C18" s="83" t="s">
        <v>134</v>
      </c>
      <c r="D18" s="144">
        <f>'Planilha Orçamentária'!G39</f>
        <v>3312.19</v>
      </c>
      <c r="E18" s="143" t="s">
        <v>135</v>
      </c>
      <c r="F18" s="84"/>
      <c r="G18" s="92">
        <v>0.6</v>
      </c>
      <c r="H18" s="92">
        <v>0.4</v>
      </c>
    </row>
    <row r="19" spans="1:8" x14ac:dyDescent="0.25">
      <c r="A19" s="139"/>
      <c r="B19" s="140"/>
      <c r="C19" s="83" t="s">
        <v>140</v>
      </c>
      <c r="D19" s="144"/>
      <c r="E19" s="143"/>
      <c r="F19" s="85">
        <f>D18*F18</f>
        <v>0</v>
      </c>
      <c r="G19" s="93">
        <f>D18*G18</f>
        <v>1987.3139999999999</v>
      </c>
      <c r="H19" s="93">
        <f>D18*H18</f>
        <v>1324.8760000000002</v>
      </c>
    </row>
    <row r="20" spans="1:8" x14ac:dyDescent="0.25">
      <c r="A20" s="139">
        <v>8</v>
      </c>
      <c r="B20" s="140" t="str">
        <f>'Planilha Orçamentária'!C40</f>
        <v>PISOS INTERNOS</v>
      </c>
      <c r="C20" s="83" t="s">
        <v>134</v>
      </c>
      <c r="D20" s="144">
        <f>'Planilha Orçamentária'!G44</f>
        <v>2172.94</v>
      </c>
      <c r="E20" s="143" t="s">
        <v>135</v>
      </c>
      <c r="F20" s="92">
        <v>0.6</v>
      </c>
      <c r="G20" s="92">
        <v>0.4</v>
      </c>
      <c r="H20" s="84"/>
    </row>
    <row r="21" spans="1:8" x14ac:dyDescent="0.25">
      <c r="A21" s="139"/>
      <c r="B21" s="140"/>
      <c r="C21" s="83" t="s">
        <v>140</v>
      </c>
      <c r="D21" s="144"/>
      <c r="E21" s="143"/>
      <c r="F21" s="93">
        <f>D20*F20</f>
        <v>1303.7639999999999</v>
      </c>
      <c r="G21" s="93">
        <f>D20*G20</f>
        <v>869.17600000000004</v>
      </c>
      <c r="H21" s="85">
        <f>D20*H20</f>
        <v>0</v>
      </c>
    </row>
    <row r="22" spans="1:8" x14ac:dyDescent="0.25">
      <c r="A22" s="139">
        <v>9</v>
      </c>
      <c r="B22" s="140" t="str">
        <f>'Planilha Orçamentária'!C45</f>
        <v>PINTURA</v>
      </c>
      <c r="C22" s="83" t="s">
        <v>134</v>
      </c>
      <c r="D22" s="144">
        <f>'Planilha Orçamentária'!G47</f>
        <v>1385.43</v>
      </c>
      <c r="E22" s="143" t="s">
        <v>135</v>
      </c>
      <c r="F22" s="84"/>
      <c r="G22" s="84"/>
      <c r="H22" s="92">
        <v>1</v>
      </c>
    </row>
    <row r="23" spans="1:8" x14ac:dyDescent="0.25">
      <c r="A23" s="139"/>
      <c r="B23" s="140"/>
      <c r="C23" s="83" t="s">
        <v>140</v>
      </c>
      <c r="D23" s="144"/>
      <c r="E23" s="143"/>
      <c r="F23" s="85">
        <f>D22*F22</f>
        <v>0</v>
      </c>
      <c r="G23" s="85">
        <f>D22*G22</f>
        <v>0</v>
      </c>
      <c r="H23" s="93">
        <f>D22*H22</f>
        <v>1385.43</v>
      </c>
    </row>
    <row r="24" spans="1:8" x14ac:dyDescent="0.25">
      <c r="A24" s="139">
        <v>10</v>
      </c>
      <c r="B24" s="140" t="str">
        <f>'Planilha Orçamentária'!C48</f>
        <v>INSTALAÇÕES ELETRICAS</v>
      </c>
      <c r="C24" s="83" t="s">
        <v>134</v>
      </c>
      <c r="D24" s="141">
        <f>'Planilha Orçamentária'!G52</f>
        <v>295.89</v>
      </c>
      <c r="E24" s="143" t="s">
        <v>135</v>
      </c>
      <c r="F24" s="85"/>
      <c r="G24" s="92">
        <v>0.5</v>
      </c>
      <c r="H24" s="92">
        <v>0.5</v>
      </c>
    </row>
    <row r="25" spans="1:8" x14ac:dyDescent="0.25">
      <c r="A25" s="139"/>
      <c r="B25" s="140"/>
      <c r="C25" s="83" t="s">
        <v>140</v>
      </c>
      <c r="D25" s="142"/>
      <c r="E25" s="143"/>
      <c r="F25" s="85"/>
      <c r="G25" s="93">
        <f>D24*G24</f>
        <v>147.94499999999999</v>
      </c>
      <c r="H25" s="93">
        <f>D24*H24</f>
        <v>147.94499999999999</v>
      </c>
    </row>
    <row r="26" spans="1:8" x14ac:dyDescent="0.25">
      <c r="A26" s="139">
        <v>11</v>
      </c>
      <c r="B26" s="140" t="str">
        <f>'Planilha Orçamentária'!C53</f>
        <v>SERVIÇOS COMPLEMENTARES</v>
      </c>
      <c r="C26" s="83" t="s">
        <v>134</v>
      </c>
      <c r="D26" s="144">
        <f>'Planilha Orçamentária'!G57</f>
        <v>2105.36</v>
      </c>
      <c r="E26" s="143" t="s">
        <v>135</v>
      </c>
      <c r="F26" s="86"/>
      <c r="G26" s="84"/>
      <c r="H26" s="92">
        <v>1</v>
      </c>
    </row>
    <row r="27" spans="1:8" x14ac:dyDescent="0.25">
      <c r="A27" s="139"/>
      <c r="B27" s="140"/>
      <c r="C27" s="83" t="s">
        <v>140</v>
      </c>
      <c r="D27" s="144"/>
      <c r="E27" s="143"/>
      <c r="F27" s="86"/>
      <c r="G27" s="85"/>
      <c r="H27" s="93">
        <f>D26*H26</f>
        <v>2105.36</v>
      </c>
    </row>
    <row r="28" spans="1:8" x14ac:dyDescent="0.25">
      <c r="A28" s="146" t="s">
        <v>136</v>
      </c>
      <c r="B28" s="146"/>
      <c r="C28" s="146"/>
      <c r="D28" s="147">
        <f>SUM(D6:D27)</f>
        <v>26658.369999999995</v>
      </c>
      <c r="E28" s="149"/>
      <c r="F28" s="87">
        <f>F30/D28</f>
        <v>0.34002641571859049</v>
      </c>
      <c r="G28" s="87">
        <f>G30/D28</f>
        <v>0.317288116265173</v>
      </c>
      <c r="H28" s="87">
        <f>H30/D28</f>
        <v>0.34268546801623667</v>
      </c>
    </row>
    <row r="29" spans="1:8" x14ac:dyDescent="0.25">
      <c r="A29" s="146" t="s">
        <v>137</v>
      </c>
      <c r="B29" s="146"/>
      <c r="C29" s="146"/>
      <c r="D29" s="148"/>
      <c r="E29" s="149"/>
      <c r="F29" s="87">
        <f>F30/D28</f>
        <v>0.34002641571859049</v>
      </c>
      <c r="G29" s="87">
        <f>F29+G28</f>
        <v>0.65731453198376344</v>
      </c>
      <c r="H29" s="87">
        <f>G29+H28</f>
        <v>1</v>
      </c>
    </row>
    <row r="30" spans="1:8" x14ac:dyDescent="0.25">
      <c r="A30" s="146" t="s">
        <v>138</v>
      </c>
      <c r="B30" s="146"/>
      <c r="C30" s="146"/>
      <c r="D30" s="148"/>
      <c r="E30" s="149"/>
      <c r="F30" s="88">
        <f>F7+F9+F11+F13+F15+F21</f>
        <v>9064.5499999999993</v>
      </c>
      <c r="G30" s="88">
        <f>G13+G15+G17+G19+G21+G23+G25</f>
        <v>8458.3839999999982</v>
      </c>
      <c r="H30" s="88">
        <f>H27+H25+H23+H21+H19+H17</f>
        <v>9135.4360000000015</v>
      </c>
    </row>
    <row r="31" spans="1:8" x14ac:dyDescent="0.25">
      <c r="A31" s="146" t="s">
        <v>139</v>
      </c>
      <c r="B31" s="146"/>
      <c r="C31" s="146"/>
      <c r="D31" s="148"/>
      <c r="E31" s="149"/>
      <c r="F31" s="88">
        <f>F30</f>
        <v>9064.5499999999993</v>
      </c>
      <c r="G31" s="88">
        <f>F31+G30</f>
        <v>17522.933999999997</v>
      </c>
      <c r="H31" s="88">
        <f>G31+H30</f>
        <v>26658.37</v>
      </c>
    </row>
    <row r="32" spans="1:8" x14ac:dyDescent="0.25">
      <c r="C32" s="145"/>
      <c r="D32" s="145"/>
      <c r="E32" s="145"/>
      <c r="F32" s="145"/>
    </row>
    <row r="33" spans="3:6" x14ac:dyDescent="0.25">
      <c r="C33" s="150"/>
      <c r="D33" s="150"/>
      <c r="E33" s="150"/>
      <c r="F33" s="150"/>
    </row>
    <row r="34" spans="3:6" ht="21.75" customHeight="1" x14ac:dyDescent="0.25"/>
    <row r="35" spans="3:6" ht="21.75" customHeight="1" x14ac:dyDescent="0.25">
      <c r="C35" s="112"/>
      <c r="D35" s="112"/>
      <c r="E35" s="112"/>
      <c r="F35" s="112"/>
    </row>
  </sheetData>
  <mergeCells count="59">
    <mergeCell ref="E4:H4"/>
    <mergeCell ref="A2:D2"/>
    <mergeCell ref="A3:D3"/>
    <mergeCell ref="A4:A5"/>
    <mergeCell ref="B4:C5"/>
    <mergeCell ref="D4:D5"/>
    <mergeCell ref="A6:A7"/>
    <mergeCell ref="B6:B7"/>
    <mergeCell ref="D6:D7"/>
    <mergeCell ref="E6:E7"/>
    <mergeCell ref="A8:A9"/>
    <mergeCell ref="B8:B9"/>
    <mergeCell ref="D8:D9"/>
    <mergeCell ref="E8:E9"/>
    <mergeCell ref="A10:A11"/>
    <mergeCell ref="B10:B11"/>
    <mergeCell ref="D10:D11"/>
    <mergeCell ref="E10:E11"/>
    <mergeCell ref="A26:A27"/>
    <mergeCell ref="B26:B27"/>
    <mergeCell ref="D26:D27"/>
    <mergeCell ref="E26:E27"/>
    <mergeCell ref="A16:A17"/>
    <mergeCell ref="B16:B17"/>
    <mergeCell ref="A12:A13"/>
    <mergeCell ref="B12:B13"/>
    <mergeCell ref="D12:D13"/>
    <mergeCell ref="E12:E13"/>
    <mergeCell ref="A14:A15"/>
    <mergeCell ref="B14:B15"/>
    <mergeCell ref="C33:F33"/>
    <mergeCell ref="D14:D15"/>
    <mergeCell ref="E14:E15"/>
    <mergeCell ref="B18:B19"/>
    <mergeCell ref="D18:D19"/>
    <mergeCell ref="E18:E19"/>
    <mergeCell ref="C32:F32"/>
    <mergeCell ref="A28:C28"/>
    <mergeCell ref="D28:D31"/>
    <mergeCell ref="E28:E31"/>
    <mergeCell ref="A29:C29"/>
    <mergeCell ref="A30:C30"/>
    <mergeCell ref="A31:C31"/>
    <mergeCell ref="A1:H1"/>
    <mergeCell ref="A24:A25"/>
    <mergeCell ref="B24:B25"/>
    <mergeCell ref="D24:D25"/>
    <mergeCell ref="E24:E25"/>
    <mergeCell ref="A20:A21"/>
    <mergeCell ref="B20:B21"/>
    <mergeCell ref="D20:D21"/>
    <mergeCell ref="E20:E21"/>
    <mergeCell ref="A22:A23"/>
    <mergeCell ref="B22:B23"/>
    <mergeCell ref="D22:D23"/>
    <mergeCell ref="E22:E23"/>
    <mergeCell ref="D16:D17"/>
    <mergeCell ref="E16:E17"/>
    <mergeCell ref="A18:A19"/>
  </mergeCells>
  <printOptions horizontalCentered="1"/>
  <pageMargins left="0.51181102362204722" right="0.51181102362204722" top="1.7716535433070868" bottom="0" header="0.31496062992125984" footer="0"/>
  <pageSetup paperSize="9" scale="90" orientation="landscape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3</vt:i4>
      </vt:variant>
    </vt:vector>
  </HeadingPairs>
  <TitlesOfParts>
    <vt:vector size="7" baseType="lpstr">
      <vt:lpstr>Folha de rosto</vt:lpstr>
      <vt:lpstr>Planilha Orçamentária</vt:lpstr>
      <vt:lpstr>Memória de cálculo</vt:lpstr>
      <vt:lpstr>Cronograma Físico-Financeiro</vt:lpstr>
      <vt:lpstr>'Memória de cálculo'!Area_de_impressao</vt:lpstr>
      <vt:lpstr>'Planilha Orçamentária'!Area_de_impressao</vt:lpstr>
      <vt:lpstr>'Planilha Orçamentária'!Titulos_de_impressao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Júlia</dc:creator>
  <cp:lastModifiedBy>Juliana Bucher Netto de Aguiar</cp:lastModifiedBy>
  <cp:lastPrinted>2015-12-30T12:11:54Z</cp:lastPrinted>
  <dcterms:created xsi:type="dcterms:W3CDTF">2015-05-20T21:01:25Z</dcterms:created>
  <dcterms:modified xsi:type="dcterms:W3CDTF">2015-12-30T12:11:58Z</dcterms:modified>
</cp:coreProperties>
</file>