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LICITAÇÕES\LICITAÇÕES 2018\TOMADA DE PREÇOS\005 - MINUTA RUAS INTERIOR\CALÇAMENTO RURAL\"/>
    </mc:Choice>
  </mc:AlternateContent>
  <xr:revisionPtr revIDLastSave="0" documentId="13_ncr:1_{11EFCCF8-1231-4161-A48A-EAC2BEFA26B6}" xr6:coauthVersionLast="37" xr6:coauthVersionMax="37" xr10:uidLastSave="{00000000-0000-0000-0000-000000000000}"/>
  <bookViews>
    <workbookView xWindow="0" yWindow="0" windowWidth="15345" windowHeight="4575" tabRatio="599" activeTab="1" xr2:uid="{00000000-000D-0000-FFFF-FFFF00000000}"/>
  </bookViews>
  <sheets>
    <sheet name="CAPA" sheetId="4" r:id="rId1"/>
    <sheet name="PLANILHA ORÇAMENTÁRIA" sheetId="1" r:id="rId2"/>
    <sheet name="MEMÓRIA DE CÁLCULO" sheetId="2" r:id="rId3"/>
    <sheet name="CRONOGRAMA FÍSICO-FINANCEIRO" sheetId="3" r:id="rId4"/>
    <sheet name="COMPOSIÇÃO ANALÍTICA DOS PREÇOS" sheetId="5" r:id="rId5"/>
  </sheets>
  <definedNames>
    <definedName name="_xlnm.Print_Area" localSheetId="0">CAPA!$A$1:$D$51</definedName>
    <definedName name="_xlnm.Print_Area" localSheetId="4">'COMPOSIÇÃO ANALÍTICA DOS PREÇOS'!$A$1:$K$64</definedName>
    <definedName name="_xlnm.Print_Area" localSheetId="3">'CRONOGRAMA FÍSICO-FINANCEIRO'!$A$1:$G$51</definedName>
    <definedName name="_xlnm.Print_Area" localSheetId="1">'PLANILHA ORÇAMENTÁRIA'!$A$1:$H$71</definedName>
  </definedNames>
  <calcPr calcId="162913"/>
</workbook>
</file>

<file path=xl/calcChain.xml><?xml version="1.0" encoding="utf-8"?>
<calcChain xmlns="http://schemas.openxmlformats.org/spreadsheetml/2006/main">
  <c r="C14" i="4" l="1"/>
  <c r="K54" i="5" l="1"/>
  <c r="K56" i="5" s="1"/>
  <c r="K55" i="5"/>
  <c r="K49" i="5"/>
  <c r="K48" i="5"/>
  <c r="K13" i="5"/>
  <c r="K50" i="5" l="1"/>
  <c r="I58" i="5" s="1"/>
  <c r="I60" i="5" s="1"/>
  <c r="I62" i="5" s="1"/>
  <c r="I63" i="5" s="1"/>
  <c r="I64" i="5" s="1"/>
  <c r="B46" i="3" l="1"/>
  <c r="B45" i="3"/>
  <c r="B44" i="3"/>
  <c r="B33" i="3"/>
  <c r="B32" i="3"/>
  <c r="B31" i="3"/>
  <c r="B20" i="3"/>
  <c r="B19" i="3"/>
  <c r="B18" i="3"/>
  <c r="L55" i="2"/>
  <c r="F63" i="1" s="1"/>
  <c r="H63" i="1" s="1"/>
  <c r="L42" i="2"/>
  <c r="F48" i="1" s="1"/>
  <c r="H48" i="1" s="1"/>
  <c r="L27" i="2"/>
  <c r="F31" i="1" s="1"/>
  <c r="H31" i="1" s="1"/>
  <c r="L12" i="2"/>
  <c r="F14" i="1" s="1"/>
  <c r="H14" i="1" s="1"/>
  <c r="C11" i="2"/>
  <c r="B54" i="2"/>
  <c r="B11" i="2"/>
  <c r="B26" i="2"/>
  <c r="H54" i="2" l="1"/>
  <c r="B51" i="2"/>
  <c r="B52" i="2"/>
  <c r="B53" i="2"/>
  <c r="B56" i="2"/>
  <c r="B57" i="2"/>
  <c r="B58" i="2"/>
  <c r="B59" i="2"/>
  <c r="B60" i="2"/>
  <c r="B50" i="2"/>
  <c r="L60" i="2"/>
  <c r="F68" i="1" s="1"/>
  <c r="L59" i="2"/>
  <c r="F67" i="1" s="1"/>
  <c r="L58" i="2"/>
  <c r="F66" i="1" s="1"/>
  <c r="L57" i="2"/>
  <c r="F65" i="1" s="1"/>
  <c r="L54" i="2"/>
  <c r="F62" i="1" s="1"/>
  <c r="H62" i="1" s="1"/>
  <c r="H61" i="1" s="1"/>
  <c r="C45" i="3" s="1"/>
  <c r="H52" i="2"/>
  <c r="L52" i="2" s="1"/>
  <c r="F60" i="1" s="1"/>
  <c r="H51" i="2"/>
  <c r="L51" i="2" s="1"/>
  <c r="F59" i="1" s="1"/>
  <c r="H41" i="2"/>
  <c r="B41" i="2"/>
  <c r="L46" i="2"/>
  <c r="F52" i="1" s="1"/>
  <c r="L45" i="2"/>
  <c r="F51" i="1" s="1"/>
  <c r="L44" i="2"/>
  <c r="F50" i="1" s="1"/>
  <c r="B40" i="2"/>
  <c r="B39" i="2"/>
  <c r="H39" i="2"/>
  <c r="L39" i="2" s="1"/>
  <c r="F45" i="1" s="1"/>
  <c r="B38" i="2"/>
  <c r="H38" i="2"/>
  <c r="L38" i="2" s="1"/>
  <c r="F44" i="1" s="1"/>
  <c r="B37" i="2"/>
  <c r="K38" i="5"/>
  <c r="K37" i="5"/>
  <c r="K36" i="5"/>
  <c r="K35" i="5"/>
  <c r="K34" i="5"/>
  <c r="K33" i="5"/>
  <c r="L33" i="2"/>
  <c r="G45" i="3" l="1"/>
  <c r="G48" i="3" s="1"/>
  <c r="F45" i="3"/>
  <c r="K39" i="5"/>
  <c r="K40" i="5" s="1"/>
  <c r="K41" i="5" s="1"/>
  <c r="L32" i="2"/>
  <c r="F36" i="1" s="1"/>
  <c r="H35" i="1" s="1"/>
  <c r="L31" i="2"/>
  <c r="F35" i="1" s="1"/>
  <c r="H34" i="1" s="1"/>
  <c r="L30" i="2"/>
  <c r="F34" i="1" s="1"/>
  <c r="H33" i="1" s="1"/>
  <c r="L29" i="2"/>
  <c r="H26" i="2"/>
  <c r="L26" i="2" s="1"/>
  <c r="F30" i="1" s="1"/>
  <c r="H30" i="1" s="1"/>
  <c r="H29" i="1" s="1"/>
  <c r="C19" i="3" s="1"/>
  <c r="B25" i="2"/>
  <c r="B24" i="2"/>
  <c r="H24" i="2"/>
  <c r="L24" i="2" s="1"/>
  <c r="F28" i="1" s="1"/>
  <c r="H28" i="1" s="1"/>
  <c r="B23" i="2"/>
  <c r="H23" i="2"/>
  <c r="L23" i="2" s="1"/>
  <c r="F27" i="1" s="1"/>
  <c r="B22" i="2"/>
  <c r="H68" i="1"/>
  <c r="H67" i="1"/>
  <c r="H66" i="1"/>
  <c r="H65" i="1"/>
  <c r="H60" i="1"/>
  <c r="H59" i="1"/>
  <c r="H52" i="1"/>
  <c r="H51" i="1"/>
  <c r="H50" i="1"/>
  <c r="H44" i="1"/>
  <c r="F37" i="1"/>
  <c r="H36" i="1" s="1"/>
  <c r="F33" i="1"/>
  <c r="L17" i="2"/>
  <c r="F19" i="1" s="1"/>
  <c r="H19" i="1" s="1"/>
  <c r="L18" i="2"/>
  <c r="F20" i="1" s="1"/>
  <c r="H20" i="1" s="1"/>
  <c r="L16" i="2"/>
  <c r="F18" i="1" s="1"/>
  <c r="H18" i="1" s="1"/>
  <c r="L15" i="2"/>
  <c r="F17" i="1" s="1"/>
  <c r="H17" i="1" s="1"/>
  <c r="L14" i="2"/>
  <c r="F16" i="1" s="1"/>
  <c r="H16" i="1" s="1"/>
  <c r="H49" i="1" l="1"/>
  <c r="C33" i="3" s="1"/>
  <c r="E33" i="3" s="1"/>
  <c r="H58" i="1"/>
  <c r="H64" i="1"/>
  <c r="C46" i="3" s="1"/>
  <c r="H15" i="1"/>
  <c r="H37" i="1"/>
  <c r="H32" i="1" s="1"/>
  <c r="C20" i="3" s="1"/>
  <c r="H27" i="1"/>
  <c r="H26" i="1" s="1"/>
  <c r="C18" i="3" s="1"/>
  <c r="E18" i="3" s="1"/>
  <c r="F33" i="3" l="1"/>
  <c r="F20" i="3"/>
  <c r="E20" i="3"/>
  <c r="E22" i="3" s="1"/>
  <c r="E23" i="3" s="1"/>
  <c r="D11" i="4"/>
  <c r="C7" i="3"/>
  <c r="H38" i="1"/>
  <c r="C44" i="3"/>
  <c r="H69" i="1"/>
  <c r="F46" i="3"/>
  <c r="F48" i="3" s="1"/>
  <c r="E46" i="3"/>
  <c r="G19" i="3"/>
  <c r="G22" i="3" s="1"/>
  <c r="C21" i="3"/>
  <c r="F19" i="3"/>
  <c r="A2" i="4"/>
  <c r="K18" i="5"/>
  <c r="I20" i="5" s="1"/>
  <c r="I22" i="5" s="1"/>
  <c r="I24" i="5" s="1"/>
  <c r="I25" i="5" s="1"/>
  <c r="F22" i="3" l="1"/>
  <c r="F24" i="3" s="1"/>
  <c r="E7" i="3"/>
  <c r="F7" i="3"/>
  <c r="E44" i="3"/>
  <c r="E48" i="3" s="1"/>
  <c r="C47" i="3"/>
  <c r="D44" i="3" s="1"/>
  <c r="D21" i="3"/>
  <c r="D18" i="3"/>
  <c r="D19" i="3"/>
  <c r="D20" i="3"/>
  <c r="E24" i="3"/>
  <c r="E25" i="3" s="1"/>
  <c r="G24" i="3"/>
  <c r="I26" i="5"/>
  <c r="F23" i="3" l="1"/>
  <c r="G23" i="3" s="1"/>
  <c r="G25" i="3" s="1"/>
  <c r="E49" i="3"/>
  <c r="F49" i="3" s="1"/>
  <c r="E50" i="3"/>
  <c r="E51" i="3" s="1"/>
  <c r="D47" i="3"/>
  <c r="D45" i="3"/>
  <c r="G50" i="3"/>
  <c r="D46" i="3"/>
  <c r="F50" i="3"/>
  <c r="F25" i="3"/>
  <c r="B11" i="4"/>
  <c r="B9" i="4"/>
  <c r="B7" i="4"/>
  <c r="F51" i="3" l="1"/>
  <c r="G49" i="3"/>
  <c r="G51" i="3" s="1"/>
  <c r="H11" i="2"/>
  <c r="L11" i="2" s="1"/>
  <c r="F13" i="1" l="1"/>
  <c r="H13" i="1" s="1"/>
  <c r="H12" i="1" s="1"/>
  <c r="C6" i="3" s="1"/>
  <c r="B7" i="3"/>
  <c r="B6" i="3"/>
  <c r="B5" i="3"/>
  <c r="F6" i="3" l="1"/>
  <c r="F9" i="3" s="1"/>
  <c r="G6" i="3"/>
  <c r="G9" i="3" s="1"/>
  <c r="B13" i="2"/>
  <c r="B10" i="2"/>
  <c r="H9" i="2"/>
  <c r="L9" i="2" s="1"/>
  <c r="F11" i="1" s="1"/>
  <c r="H11" i="1" s="1"/>
  <c r="B9" i="2" l="1"/>
  <c r="H8" i="2"/>
  <c r="L8" i="2" s="1"/>
  <c r="B8" i="2"/>
  <c r="B7" i="2"/>
  <c r="F10" i="1" l="1"/>
  <c r="H10" i="1" s="1"/>
  <c r="H9" i="1" l="1"/>
  <c r="C5" i="3" l="1"/>
  <c r="H21" i="1"/>
  <c r="E5" i="3" l="1"/>
  <c r="E9" i="3" s="1"/>
  <c r="E10" i="3" s="1"/>
  <c r="F10" i="3" s="1"/>
  <c r="C8" i="3"/>
  <c r="E11" i="3" l="1"/>
  <c r="E12" i="3" s="1"/>
  <c r="G11" i="3"/>
  <c r="F11" i="3"/>
  <c r="G10" i="3"/>
  <c r="G12" i="3" s="1"/>
  <c r="F12" i="3"/>
  <c r="L41" i="2"/>
  <c r="C15" i="4" s="1"/>
  <c r="H45" i="1" l="1"/>
  <c r="H43" i="1" s="1"/>
  <c r="F47" i="1"/>
  <c r="H47" i="1" s="1"/>
  <c r="H46" i="1" s="1"/>
  <c r="D9" i="4" l="1"/>
  <c r="C32" i="3"/>
  <c r="C31" i="3"/>
  <c r="E31" i="3" s="1"/>
  <c r="E35" i="3" s="1"/>
  <c r="E36" i="3" s="1"/>
  <c r="D7" i="4"/>
  <c r="H53" i="1"/>
  <c r="H71" i="1" s="1"/>
  <c r="C13" i="4" l="1"/>
  <c r="C7" i="4" s="1"/>
  <c r="F32" i="3"/>
  <c r="F35" i="3" s="1"/>
  <c r="C34" i="3"/>
  <c r="D32" i="3" s="1"/>
  <c r="G32" i="3"/>
  <c r="G35" i="3" s="1"/>
  <c r="D5" i="3"/>
  <c r="D6" i="3"/>
  <c r="D7" i="3"/>
  <c r="C11" i="4" l="1"/>
  <c r="C16" i="4"/>
  <c r="C17" i="4"/>
  <c r="C9" i="4"/>
  <c r="D34" i="3"/>
  <c r="D33" i="3"/>
  <c r="D31" i="3"/>
  <c r="E37" i="3"/>
  <c r="E38" i="3" s="1"/>
  <c r="G37" i="3"/>
  <c r="F37" i="3"/>
  <c r="F36" i="3"/>
  <c r="D8" i="3"/>
  <c r="F38" i="3" l="1"/>
  <c r="G36" i="3"/>
  <c r="G38" i="3" s="1"/>
</calcChain>
</file>

<file path=xl/sharedStrings.xml><?xml version="1.0" encoding="utf-8"?>
<sst xmlns="http://schemas.openxmlformats.org/spreadsheetml/2006/main" count="785" uniqueCount="157">
  <si>
    <t>Ref.</t>
  </si>
  <si>
    <t>Fonte</t>
  </si>
  <si>
    <t>Código</t>
  </si>
  <si>
    <t>Item</t>
  </si>
  <si>
    <t>Serviços</t>
  </si>
  <si>
    <t>Unid.</t>
  </si>
  <si>
    <t>Quant.</t>
  </si>
  <si>
    <t>Unit.</t>
  </si>
  <si>
    <t>Total</t>
  </si>
  <si>
    <t>PLANILHA ORÇAMENTÁRIA</t>
  </si>
  <si>
    <t>Data-base:</t>
  </si>
  <si>
    <t>BDI:</t>
  </si>
  <si>
    <t>Ref. De Preços:</t>
  </si>
  <si>
    <t>1.0</t>
  </si>
  <si>
    <t>SERVIÇOS PRELIMINARES</t>
  </si>
  <si>
    <t>1.1</t>
  </si>
  <si>
    <t>m²</t>
  </si>
  <si>
    <t>1.2</t>
  </si>
  <si>
    <t>2.0</t>
  </si>
  <si>
    <t>PAVIMENTAÇÃO</t>
  </si>
  <si>
    <t>2.1</t>
  </si>
  <si>
    <t>DER-ES</t>
  </si>
  <si>
    <t>3.0</t>
  </si>
  <si>
    <t>3.1</t>
  </si>
  <si>
    <t>PLANILHA QUANTITATIVA</t>
  </si>
  <si>
    <t>Descrição</t>
  </si>
  <si>
    <t>Und</t>
  </si>
  <si>
    <t>Comprim.</t>
  </si>
  <si>
    <t>Largura</t>
  </si>
  <si>
    <t>Altura</t>
  </si>
  <si>
    <t>Área</t>
  </si>
  <si>
    <t>Volume</t>
  </si>
  <si>
    <t>Descontos</t>
  </si>
  <si>
    <t>Coef.</t>
  </si>
  <si>
    <t>-</t>
  </si>
  <si>
    <t>CRONOGRAMA FÍSICO-FINANCEIRO</t>
  </si>
  <si>
    <t>ITEM</t>
  </si>
  <si>
    <t>DESCRIÇÃO</t>
  </si>
  <si>
    <t>VALOR (R$)</t>
  </si>
  <si>
    <t>% DO ITEM</t>
  </si>
  <si>
    <t>PERÍODO (MÊS)</t>
  </si>
  <si>
    <t>VALORES TOTAIS</t>
  </si>
  <si>
    <t>Total Parcial (R$)</t>
  </si>
  <si>
    <t>Total Acumulado (R$)</t>
  </si>
  <si>
    <t>Total Parcial (%)</t>
  </si>
  <si>
    <t>Total Acumulado (%)</t>
  </si>
  <si>
    <t>%</t>
  </si>
  <si>
    <t>RESUMO DE ORÇAMENTO</t>
  </si>
  <si>
    <t>ORÇAMENTISTA: IGOR ALVES FOLADOR DOMINICINI - CREA: ES- 043213/D</t>
  </si>
  <si>
    <t>VALORES (R$)</t>
  </si>
  <si>
    <t>01</t>
  </si>
  <si>
    <t>02</t>
  </si>
  <si>
    <t>03</t>
  </si>
  <si>
    <t>RESUMO</t>
  </si>
  <si>
    <t>CUSTO TOTAL (R$)</t>
  </si>
  <si>
    <t>ÁREA PROJETADA (M²)</t>
  </si>
  <si>
    <t>CUSTO POR M²</t>
  </si>
  <si>
    <t>CUSTO POR M</t>
  </si>
  <si>
    <t>Engº Civil Igor Alves Folador Dominicini</t>
  </si>
  <si>
    <t>CREA ES-043213/D</t>
  </si>
  <si>
    <t>EXTENSÃO PROJETADA (M)</t>
  </si>
  <si>
    <t>DRENAGEM</t>
  </si>
  <si>
    <t>COMPOSIÇÃO ANALÍTICA DE PREÇO UNITÁRIO</t>
  </si>
  <si>
    <t>Data-base</t>
  </si>
  <si>
    <t>ORÇAMENTISTA: IGOR ALVES FOLADOR DOMINICINI</t>
  </si>
  <si>
    <t>SERVIÇO:</t>
  </si>
  <si>
    <t>CÓD.</t>
  </si>
  <si>
    <t>ORGÃO</t>
  </si>
  <si>
    <t>m³</t>
  </si>
  <si>
    <t>CREA: ES-043213/D</t>
  </si>
  <si>
    <t>Calceteiro</t>
  </si>
  <si>
    <t>Servente</t>
  </si>
  <si>
    <t>(B) TOTAL</t>
  </si>
  <si>
    <t>UNIDADE:</t>
  </si>
  <si>
    <t>Unidade</t>
  </si>
  <si>
    <t>(F) TOTAL</t>
  </si>
  <si>
    <t>BDI: 29,63%</t>
  </si>
  <si>
    <t>Preço Unitário Total</t>
  </si>
  <si>
    <t>LIMOEIRO DO CARAVÁGIO</t>
  </si>
  <si>
    <t>3.2</t>
  </si>
  <si>
    <t>3.3</t>
  </si>
  <si>
    <t>3.4</t>
  </si>
  <si>
    <t>3.5</t>
  </si>
  <si>
    <t>Escavação mecânica em material de 1ª cat. H-&gt; 0,00 a 1,50 m, em Vias Urbanas.</t>
  </si>
  <si>
    <t>Reaterro de cavas c/ compactação mecânica (compactador manual), em Vias Urbanas.</t>
  </si>
  <si>
    <t>Corpo BSTC (greide) diâmetro 0,40 m CA-1 MF inclusive escavação, reaterro e transporte do tubo em Vias Urbanas.</t>
  </si>
  <si>
    <t>Poço de Visita para BSTC diâm. 0,40 m em blocos de concreto, em Vias Urbanas.</t>
  </si>
  <si>
    <t>Caixa ralo em blocos pré-moldados e grelha articulada em FFA, em Vias Urbanas.</t>
  </si>
  <si>
    <t>Trincheira drenante  em concreto armado , incluíndo grelhas FOFO , escavação e reaterro.</t>
  </si>
  <si>
    <t>Placa de obra nas dimensões de 3,0 x 6,0 m, padrão DER-ES.</t>
  </si>
  <si>
    <t>Barracão em chapa compensada 12mm e pont. 8x8cm, piso cimentado e cobertura de telhas fibrocimento 6mm, incl. ponto de luz.</t>
  </si>
  <si>
    <t>m</t>
  </si>
  <si>
    <t>COMP 01</t>
  </si>
  <si>
    <t>COMP 02</t>
  </si>
  <si>
    <t>COMPOSIÇÃO 01</t>
  </si>
  <si>
    <t>COMPOSIÇÃO 02</t>
  </si>
  <si>
    <t>kg</t>
  </si>
  <si>
    <t>Trincheira drenante  em concreto armado, incluindo grelhas FOFO, escavação e reaterro.</t>
  </si>
  <si>
    <t>unid.</t>
  </si>
  <si>
    <t>Dissipador de energia aplicado a saída de bueiro/descida d'agua de aterro (DEB-01)</t>
  </si>
  <si>
    <t>Dissipador de energia aplicado a saída de bueiro/descida d'agua de aterro.</t>
  </si>
  <si>
    <t>PRAÇA OITO</t>
  </si>
  <si>
    <t>LIMOEIRO DE SANTO ANTÔNIO</t>
  </si>
  <si>
    <t>Pr. Unit.</t>
  </si>
  <si>
    <t xml:space="preserve"> Pr. Parcial</t>
  </si>
  <si>
    <t>MATERIAIS/SERVIÇOS</t>
  </si>
  <si>
    <t>42992</t>
  </si>
  <si>
    <t>40376</t>
  </si>
  <si>
    <t>42720</t>
  </si>
  <si>
    <t>und</t>
  </si>
  <si>
    <t>43059</t>
  </si>
  <si>
    <t>Formas planas de madeira com 02 (dois) reaproveitamentos, em Vias Urbanas.</t>
  </si>
  <si>
    <t>Total:</t>
  </si>
  <si>
    <t>Concreto estrutural fck -&gt; 30,0 Mpa, em Vias Urbanas.</t>
  </si>
  <si>
    <t>Aço CA-50, fornecimento, dobragem e colocação nas formas, em Vias Urbanas.</t>
  </si>
  <si>
    <t>ALTO SANTA ROSA</t>
  </si>
  <si>
    <r>
      <t>Obra:</t>
    </r>
    <r>
      <rPr>
        <sz val="12"/>
        <color theme="1"/>
        <rFont val="Calibri"/>
        <family val="2"/>
        <scheme val="minor"/>
      </rPr>
      <t xml:space="preserve"> Execução de Obra de Drenagem e Pavimentação em blocos de concreto intertravados nas localidades rurais de Limoeiro do Caravágio, Praça Oito, Limoeiro do Santo Antônio e Alto Santa Rosa.</t>
    </r>
  </si>
  <si>
    <r>
      <t>Local:</t>
    </r>
    <r>
      <rPr>
        <sz val="12"/>
        <color theme="1"/>
        <rFont val="Calibri"/>
        <family val="2"/>
        <scheme val="minor"/>
      </rPr>
      <t xml:space="preserve"> Centro - Itarana/ES.</t>
    </r>
  </si>
  <si>
    <t>Custo Direto Total:</t>
  </si>
  <si>
    <t>Grelha articulada, inclusive caixilho, em ferro fundido.</t>
  </si>
  <si>
    <t>TOTAL GERAL:</t>
  </si>
  <si>
    <r>
      <t>Local:</t>
    </r>
    <r>
      <rPr>
        <sz val="12"/>
        <color indexed="8"/>
        <rFont val="Calibri"/>
        <family val="2"/>
        <scheme val="minor"/>
      </rPr>
      <t xml:space="preserve"> Itarana/ES</t>
    </r>
  </si>
  <si>
    <r>
      <t>Contratante:</t>
    </r>
    <r>
      <rPr>
        <sz val="12"/>
        <color indexed="8"/>
        <rFont val="Calibri"/>
        <family val="2"/>
        <scheme val="minor"/>
      </rPr>
      <t xml:space="preserve"> Prefeitura Municipal de Itarana</t>
    </r>
  </si>
  <si>
    <r>
      <rPr>
        <b/>
        <sz val="12"/>
        <color theme="1"/>
        <rFont val="Calibri"/>
        <family val="2"/>
        <scheme val="minor"/>
      </rPr>
      <t xml:space="preserve">Obra: </t>
    </r>
    <r>
      <rPr>
        <sz val="12"/>
        <color theme="1"/>
        <rFont val="Calibri"/>
        <family val="2"/>
        <scheme val="minor"/>
      </rPr>
      <t>Execução de Obra de Drenagem e Pavimentação em blocos de concreto intertravados nas localidades rurais de Limoeiro do Caravágio, Praça Oito, Limoeiro do Santo Antônio e Alto Santa Rosa.</t>
    </r>
  </si>
  <si>
    <r>
      <t xml:space="preserve">Obra: </t>
    </r>
    <r>
      <rPr>
        <sz val="12"/>
        <color theme="1"/>
        <rFont val="Calibri"/>
        <family val="2"/>
        <scheme val="minor"/>
      </rPr>
      <t>Execução de Obra de Drenagem e Pavimentação em blocos de concreto intertravados nas localidades rurais de Limoeiro do Caravágio, Praça Oito, Limoeiro do Santo Antônio e Alto Santa Rosa.</t>
    </r>
  </si>
  <si>
    <t>2.2</t>
  </si>
  <si>
    <t>Meio-fio pré-moldado em concreto, inclusive caiação e transporte do meio-fio.</t>
  </si>
  <si>
    <t>COMP 03</t>
  </si>
  <si>
    <t>COMPOSIÇÃO 03</t>
  </si>
  <si>
    <t>(A) MÃO DE OBRA</t>
  </si>
  <si>
    <t>Custo Horario da Execução (A) + (B)</t>
  </si>
  <si>
    <t xml:space="preserve">(C) Produção da Equipe </t>
  </si>
  <si>
    <t xml:space="preserve">(D) Custo Unitário da Execução [(A) + (B)]/(C) </t>
  </si>
  <si>
    <r>
      <t>LOCAL:</t>
    </r>
    <r>
      <rPr>
        <sz val="12"/>
        <color theme="1"/>
        <rFont val="Calibri"/>
        <family val="2"/>
        <scheme val="minor"/>
      </rPr>
      <t xml:space="preserve"> Limoeiro do Caravágio, Itarana/ES.</t>
    </r>
  </si>
  <si>
    <r>
      <t>LOCAL:</t>
    </r>
    <r>
      <rPr>
        <sz val="12"/>
        <color theme="1"/>
        <rFont val="Calibri"/>
        <family val="2"/>
        <scheme val="minor"/>
      </rPr>
      <t xml:space="preserve"> Praça Oito, Itarana/ES.</t>
    </r>
  </si>
  <si>
    <r>
      <t>LOCAL:</t>
    </r>
    <r>
      <rPr>
        <sz val="12"/>
        <color theme="1"/>
        <rFont val="Calibri"/>
        <family val="2"/>
        <scheme val="minor"/>
      </rPr>
      <t xml:space="preserve"> Limoeiro de Santo Antônio, Itarana/ES.</t>
    </r>
  </si>
  <si>
    <r>
      <t>LOCAL:</t>
    </r>
    <r>
      <rPr>
        <sz val="12"/>
        <color theme="1"/>
        <rFont val="Calibri"/>
        <family val="2"/>
        <scheme val="minor"/>
      </rPr>
      <t xml:space="preserve"> Alto Santa Rosa, Itarana/ES.</t>
    </r>
  </si>
  <si>
    <t>Pr. Prod.</t>
  </si>
  <si>
    <t>Subtotal</t>
  </si>
  <si>
    <t xml:space="preserve">Pó de pedra </t>
  </si>
  <si>
    <t>IOPES</t>
  </si>
  <si>
    <t>H</t>
  </si>
  <si>
    <t>(B) MATERIAIS</t>
  </si>
  <si>
    <t>Custo Direto Total</t>
  </si>
  <si>
    <t>Areia lavada media</t>
  </si>
  <si>
    <t>Cimento Portland CP III - 40</t>
  </si>
  <si>
    <t>62, 92</t>
  </si>
  <si>
    <t>Local: Zona Rural, Itarana/ES.</t>
  </si>
  <si>
    <t>DER-ES/IOPES</t>
  </si>
  <si>
    <t>Blocos pré-moldados de concreto tipo pavi-s ou equivalente, espessura de 8 cm e resistência a compressão mínima de 35MPa, assentados sobre colchão de pó de pedra na espessura de 10 cm.</t>
  </si>
  <si>
    <t>Meio-fio de concreto pré-moldado com dimensões de 15x12x30x100 cm , rejuntados com argamassa de cimento e areia
no traço 1:3</t>
  </si>
  <si>
    <t>IOPES: 200202</t>
  </si>
  <si>
    <t>IOPES: 200206</t>
  </si>
  <si>
    <t>Meio-fio de concreto pré-moldado com dimensões de 15x12x30x100 cm , rejuntados com argamassa de cimento e areia no traço 1:3</t>
  </si>
  <si>
    <t>h</t>
  </si>
  <si>
    <t>Contratante: Prefeitura Municipal de Itarana</t>
  </si>
  <si>
    <t>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</si>
</sst>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&quot;R$ &quot;#,##0.00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mmm/yyyy"/>
    <numFmt numFmtId="168" formatCode="_-* #,##0.0000_-;\-* #,##0.0000_-;_-* &quot;-&quot;??_-;_-@_-"/>
    <numFmt numFmtId="169" formatCode="_-* #,##0.000_-;\-* #,##0.000_-;_-* &quot;-&quot;??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5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b/>
      <sz val="12"/>
      <color indexed="8"/>
      <name val="Calibri"/>
      <family val="2"/>
    </font>
    <font>
      <sz val="1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" fillId="0" borderId="0"/>
    <xf numFmtId="166" fontId="10" fillId="0" borderId="0" applyFont="0" applyFill="0" applyBorder="0" applyAlignment="0" applyProtection="0"/>
    <xf numFmtId="0" fontId="2" fillId="0" borderId="0"/>
  </cellStyleXfs>
  <cellXfs count="255">
    <xf numFmtId="0" fontId="0" fillId="0" borderId="0" xfId="0"/>
    <xf numFmtId="0" fontId="1" fillId="0" borderId="1" xfId="0" applyFont="1" applyBorder="1" applyAlignment="1">
      <alignment horizontal="center"/>
    </xf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3" fillId="4" borderId="0" xfId="0" applyNumberFormat="1" applyFont="1" applyFill="1" applyBorder="1" applyAlignment="1">
      <alignment horizontal="left" vertical="center"/>
    </xf>
    <xf numFmtId="4" fontId="3" fillId="4" borderId="9" xfId="0" applyNumberFormat="1" applyFont="1" applyFill="1" applyBorder="1" applyAlignment="1">
      <alignment vertical="center"/>
    </xf>
    <xf numFmtId="4" fontId="3" fillId="4" borderId="3" xfId="0" applyNumberFormat="1" applyFont="1" applyFill="1" applyBorder="1" applyAlignment="1">
      <alignment horizontal="left" vertical="center"/>
    </xf>
    <xf numFmtId="4" fontId="3" fillId="4" borderId="4" xfId="0" applyNumberFormat="1" applyFont="1" applyFill="1" applyBorder="1" applyAlignment="1">
      <alignment horizontal="left" vertical="center"/>
    </xf>
    <xf numFmtId="0" fontId="0" fillId="4" borderId="0" xfId="0" applyFill="1"/>
    <xf numFmtId="0" fontId="9" fillId="0" borderId="0" xfId="4"/>
    <xf numFmtId="1" fontId="10" fillId="4" borderId="0" xfId="3" applyNumberFormat="1" applyFont="1" applyFill="1" applyAlignment="1">
      <alignment horizontal="center"/>
    </xf>
    <xf numFmtId="0" fontId="10" fillId="4" borderId="0" xfId="3" applyFont="1" applyFill="1" applyAlignment="1">
      <alignment horizontal="center"/>
    </xf>
    <xf numFmtId="0" fontId="10" fillId="4" borderId="0" xfId="3" applyFont="1" applyFill="1"/>
    <xf numFmtId="2" fontId="10" fillId="4" borderId="0" xfId="3" applyNumberFormat="1" applyFont="1" applyFill="1" applyAlignment="1">
      <alignment horizontal="center"/>
    </xf>
    <xf numFmtId="164" fontId="10" fillId="4" borderId="0" xfId="3" applyNumberFormat="1" applyFont="1" applyFill="1" applyAlignment="1"/>
    <xf numFmtId="0" fontId="10" fillId="4" borderId="0" xfId="3" applyFont="1" applyFill="1" applyAlignment="1"/>
    <xf numFmtId="1" fontId="2" fillId="4" borderId="1" xfId="3" applyNumberFormat="1" applyFill="1" applyBorder="1" applyAlignment="1">
      <alignment horizontal="center" vertical="top" wrapText="1"/>
    </xf>
    <xf numFmtId="43" fontId="2" fillId="4" borderId="1" xfId="2" applyFill="1" applyBorder="1" applyAlignment="1">
      <alignment horizontal="right" vertical="top" wrapText="1"/>
    </xf>
    <xf numFmtId="1" fontId="2" fillId="4" borderId="1" xfId="3" applyNumberFormat="1" applyFill="1" applyBorder="1" applyAlignment="1">
      <alignment horizontal="center" vertical="center" wrapText="1"/>
    </xf>
    <xf numFmtId="0" fontId="9" fillId="0" borderId="12" xfId="4" applyBorder="1"/>
    <xf numFmtId="0" fontId="9" fillId="3" borderId="1" xfId="4" applyFill="1" applyBorder="1" applyAlignment="1">
      <alignment horizontal="center" vertical="center" wrapText="1"/>
    </xf>
    <xf numFmtId="1" fontId="10" fillId="3" borderId="1" xfId="3" applyNumberFormat="1" applyFont="1" applyFill="1" applyBorder="1" applyAlignment="1">
      <alignment horizontal="center" vertical="center" wrapText="1"/>
    </xf>
    <xf numFmtId="2" fontId="10" fillId="3" borderId="1" xfId="3" applyNumberFormat="1" applyFont="1" applyFill="1" applyBorder="1" applyAlignment="1">
      <alignment horizontal="center" vertical="center" wrapText="1"/>
    </xf>
    <xf numFmtId="0" fontId="10" fillId="3" borderId="5" xfId="3" applyFont="1" applyFill="1" applyBorder="1" applyAlignment="1">
      <alignment horizontal="center" vertical="center" wrapText="1"/>
    </xf>
    <xf numFmtId="1" fontId="10" fillId="4" borderId="5" xfId="3" applyNumberFormat="1" applyFont="1" applyFill="1" applyBorder="1" applyAlignment="1">
      <alignment horizontal="center" vertical="center" wrapText="1"/>
    </xf>
    <xf numFmtId="43" fontId="9" fillId="0" borderId="1" xfId="4" applyNumberFormat="1" applyBorder="1"/>
    <xf numFmtId="0" fontId="9" fillId="0" borderId="13" xfId="4" applyBorder="1"/>
    <xf numFmtId="0" fontId="0" fillId="0" borderId="1" xfId="0" applyFont="1" applyFill="1" applyBorder="1" applyAlignment="1">
      <alignment horizontal="center" vertical="center"/>
    </xf>
    <xf numFmtId="1" fontId="14" fillId="4" borderId="6" xfId="3" applyNumberFormat="1" applyFont="1" applyFill="1" applyBorder="1" applyAlignment="1">
      <alignment vertical="center"/>
    </xf>
    <xf numFmtId="1" fontId="15" fillId="8" borderId="5" xfId="3" applyNumberFormat="1" applyFont="1" applyFill="1" applyBorder="1" applyAlignment="1">
      <alignment horizontal="left" vertical="center"/>
    </xf>
    <xf numFmtId="0" fontId="15" fillId="8" borderId="6" xfId="3" applyFont="1" applyFill="1" applyBorder="1" applyAlignment="1">
      <alignment vertical="top"/>
    </xf>
    <xf numFmtId="0" fontId="0" fillId="0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1" fontId="16" fillId="2" borderId="1" xfId="3" applyNumberFormat="1" applyFont="1" applyFill="1" applyBorder="1" applyAlignment="1">
      <alignment horizontal="center" vertical="center"/>
    </xf>
    <xf numFmtId="0" fontId="16" fillId="2" borderId="1" xfId="3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center" vertical="center" wrapText="1"/>
    </xf>
    <xf numFmtId="4" fontId="2" fillId="4" borderId="1" xfId="3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right" vertical="center"/>
    </xf>
    <xf numFmtId="17" fontId="18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center" vertical="center"/>
    </xf>
    <xf numFmtId="10" fontId="18" fillId="0" borderId="1" xfId="0" applyNumberFormat="1" applyFont="1" applyBorder="1" applyAlignment="1">
      <alignment horizontal="center" vertical="center"/>
    </xf>
    <xf numFmtId="0" fontId="9" fillId="0" borderId="0" xfId="4" applyFill="1"/>
    <xf numFmtId="43" fontId="13" fillId="2" borderId="1" xfId="2" applyFont="1" applyFill="1" applyBorder="1"/>
    <xf numFmtId="4" fontId="13" fillId="2" borderId="1" xfId="4" applyNumberFormat="1" applyFont="1" applyFill="1" applyBorder="1"/>
    <xf numFmtId="1" fontId="16" fillId="4" borderId="1" xfId="3" applyNumberFormat="1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64" fontId="13" fillId="4" borderId="1" xfId="3" applyNumberFormat="1" applyFont="1" applyFill="1" applyBorder="1" applyAlignment="1">
      <alignment horizontal="right" vertical="center" wrapText="1"/>
    </xf>
    <xf numFmtId="4" fontId="13" fillId="4" borderId="1" xfId="3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 vertical="center" wrapText="1"/>
    </xf>
    <xf numFmtId="4" fontId="0" fillId="0" borderId="1" xfId="0" applyNumberFormat="1" applyFont="1" applyBorder="1"/>
    <xf numFmtId="10" fontId="0" fillId="0" borderId="1" xfId="0" applyNumberFormat="1" applyFont="1" applyBorder="1"/>
    <xf numFmtId="4" fontId="0" fillId="3" borderId="1" xfId="0" applyNumberFormat="1" applyFont="1" applyFill="1" applyBorder="1"/>
    <xf numFmtId="9" fontId="0" fillId="3" borderId="1" xfId="1" applyFont="1" applyFill="1" applyBorder="1"/>
    <xf numFmtId="9" fontId="0" fillId="3" borderId="1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" fontId="17" fillId="9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right"/>
    </xf>
    <xf numFmtId="10" fontId="0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3" fontId="0" fillId="0" borderId="1" xfId="2" applyFont="1" applyFill="1" applyBorder="1" applyAlignment="1">
      <alignment horizontal="center" vertical="center"/>
    </xf>
    <xf numFmtId="43" fontId="0" fillId="3" borderId="1" xfId="2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43" fontId="2" fillId="4" borderId="1" xfId="2" applyFill="1" applyBorder="1" applyAlignment="1">
      <alignment horizontal="right" vertical="center" wrapTex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5" xfId="3" applyFont="1" applyFill="1" applyBorder="1" applyAlignment="1">
      <alignment horizontal="center" vertical="center" wrapText="1"/>
    </xf>
    <xf numFmtId="43" fontId="0" fillId="4" borderId="1" xfId="2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3" fontId="2" fillId="4" borderId="1" xfId="2" applyFill="1" applyBorder="1" applyAlignment="1">
      <alignment vertical="top" wrapText="1"/>
    </xf>
    <xf numFmtId="43" fontId="2" fillId="4" borderId="1" xfId="2" applyFill="1" applyBorder="1" applyAlignment="1">
      <alignment horizontal="center" vertical="center" wrapText="1"/>
    </xf>
    <xf numFmtId="169" fontId="9" fillId="0" borderId="1" xfId="2" applyNumberFormat="1" applyFont="1" applyBorder="1" applyAlignment="1">
      <alignment horizontal="center" vertical="center"/>
    </xf>
    <xf numFmtId="43" fontId="9" fillId="0" borderId="1" xfId="4" applyNumberFormat="1" applyBorder="1" applyAlignment="1">
      <alignment horizontal="center" vertical="center"/>
    </xf>
    <xf numFmtId="169" fontId="9" fillId="0" borderId="1" xfId="2" applyNumberFormat="1" applyFont="1" applyBorder="1"/>
    <xf numFmtId="168" fontId="2" fillId="4" borderId="1" xfId="2" applyNumberFormat="1" applyFill="1" applyBorder="1" applyAlignment="1">
      <alignment horizontal="center" vertical="center" wrapText="1"/>
    </xf>
    <xf numFmtId="168" fontId="2" fillId="4" borderId="1" xfId="2" applyNumberFormat="1" applyFill="1" applyBorder="1" applyAlignment="1">
      <alignment horizontal="right" vertical="top" wrapText="1"/>
    </xf>
    <xf numFmtId="10" fontId="0" fillId="0" borderId="0" xfId="0" applyNumberFormat="1"/>
    <xf numFmtId="0" fontId="12" fillId="8" borderId="6" xfId="3" applyFont="1" applyFill="1" applyBorder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" fontId="0" fillId="0" borderId="0" xfId="0" applyNumberFormat="1" applyFont="1" applyAlignment="1">
      <alignment vertical="center"/>
    </xf>
    <xf numFmtId="0" fontId="0" fillId="0" borderId="0" xfId="0" applyFont="1"/>
    <xf numFmtId="4" fontId="0" fillId="0" borderId="0" xfId="0" applyNumberFormat="1" applyFont="1"/>
    <xf numFmtId="0" fontId="1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center"/>
    </xf>
    <xf numFmtId="0" fontId="18" fillId="0" borderId="0" xfId="0" applyFont="1"/>
    <xf numFmtId="0" fontId="17" fillId="0" borderId="0" xfId="0" applyFont="1"/>
    <xf numFmtId="0" fontId="21" fillId="4" borderId="1" xfId="0" applyNumberFormat="1" applyFont="1" applyFill="1" applyBorder="1" applyAlignment="1">
      <alignment horizontal="center" vertical="center"/>
    </xf>
    <xf numFmtId="2" fontId="21" fillId="4" borderId="1" xfId="0" applyNumberFormat="1" applyFont="1" applyFill="1" applyBorder="1" applyAlignment="1">
      <alignment horizontal="center" vertical="center"/>
    </xf>
    <xf numFmtId="4" fontId="21" fillId="4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21" fillId="2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horizontal="center"/>
    </xf>
    <xf numFmtId="4" fontId="4" fillId="4" borderId="8" xfId="0" applyNumberFormat="1" applyFont="1" applyFill="1" applyBorder="1" applyAlignment="1">
      <alignment horizontal="center" vertical="center"/>
    </xf>
    <xf numFmtId="4" fontId="4" fillId="4" borderId="0" xfId="0" applyNumberFormat="1" applyFont="1" applyFill="1" applyBorder="1" applyAlignment="1">
      <alignment horizontal="center" vertical="center"/>
    </xf>
    <xf numFmtId="4" fontId="4" fillId="4" borderId="9" xfId="0" applyNumberFormat="1" applyFont="1" applyFill="1" applyBorder="1" applyAlignment="1">
      <alignment horizontal="center" vertical="center"/>
    </xf>
    <xf numFmtId="4" fontId="5" fillId="5" borderId="10" xfId="0" applyNumberFormat="1" applyFont="1" applyFill="1" applyBorder="1" applyAlignment="1">
      <alignment horizontal="center" vertical="center"/>
    </xf>
    <xf numFmtId="4" fontId="5" fillId="5" borderId="11" xfId="0" applyNumberFormat="1" applyFont="1" applyFill="1" applyBorder="1" applyAlignment="1">
      <alignment horizontal="center" vertical="center"/>
    </xf>
    <xf numFmtId="4" fontId="5" fillId="5" borderId="1" xfId="2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center" wrapText="1"/>
    </xf>
    <xf numFmtId="10" fontId="6" fillId="0" borderId="10" xfId="0" applyNumberFormat="1" applyFont="1" applyFill="1" applyBorder="1" applyAlignment="1">
      <alignment horizontal="center" vertical="center" wrapText="1"/>
    </xf>
    <xf numFmtId="10" fontId="6" fillId="0" borderId="1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vertical="center" wrapText="1"/>
    </xf>
    <xf numFmtId="43" fontId="6" fillId="0" borderId="1" xfId="2" applyFont="1" applyFill="1" applyBorder="1" applyAlignment="1">
      <alignment vertical="center" wrapText="1"/>
    </xf>
    <xf numFmtId="4" fontId="3" fillId="4" borderId="8" xfId="0" applyNumberFormat="1" applyFont="1" applyFill="1" applyBorder="1" applyAlignment="1">
      <alignment horizontal="left" vertical="center"/>
    </xf>
    <xf numFmtId="4" fontId="3" fillId="4" borderId="0" xfId="0" applyNumberFormat="1" applyFont="1" applyFill="1" applyBorder="1" applyAlignment="1">
      <alignment horizontal="left" vertical="center"/>
    </xf>
    <xf numFmtId="4" fontId="3" fillId="4" borderId="2" xfId="0" applyNumberFormat="1" applyFont="1" applyFill="1" applyBorder="1" applyAlignment="1">
      <alignment horizontal="left" vertical="center"/>
    </xf>
    <xf numFmtId="4" fontId="3" fillId="4" borderId="3" xfId="0" applyNumberFormat="1" applyFont="1" applyFill="1" applyBorder="1" applyAlignment="1">
      <alignment horizontal="left" vertical="center"/>
    </xf>
    <xf numFmtId="4" fontId="5" fillId="5" borderId="1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left" vertical="center" wrapText="1"/>
    </xf>
    <xf numFmtId="4" fontId="3" fillId="4" borderId="0" xfId="0" applyNumberFormat="1" applyFont="1" applyFill="1" applyBorder="1" applyAlignment="1">
      <alignment horizontal="left" vertical="center" wrapText="1"/>
    </xf>
    <xf numFmtId="4" fontId="3" fillId="4" borderId="9" xfId="0" applyNumberFormat="1" applyFont="1" applyFill="1" applyBorder="1" applyAlignment="1">
      <alignment horizontal="left" vertical="center" wrapText="1"/>
    </xf>
    <xf numFmtId="0" fontId="0" fillId="4" borderId="0" xfId="0" applyFill="1" applyAlignment="1">
      <alignment horizontal="center"/>
    </xf>
    <xf numFmtId="4" fontId="5" fillId="6" borderId="1" xfId="0" applyNumberFormat="1" applyFont="1" applyFill="1" applyBorder="1" applyAlignment="1">
      <alignment horizontal="center" vertical="center"/>
    </xf>
    <xf numFmtId="43" fontId="4" fillId="6" borderId="5" xfId="2" applyFont="1" applyFill="1" applyBorder="1" applyAlignment="1">
      <alignment horizontal="center" vertical="center"/>
    </xf>
    <xf numFmtId="43" fontId="4" fillId="6" borderId="7" xfId="2" applyFont="1" applyFill="1" applyBorder="1" applyAlignment="1">
      <alignment horizontal="center" vertical="center"/>
    </xf>
    <xf numFmtId="43" fontId="5" fillId="6" borderId="5" xfId="2" applyNumberFormat="1" applyFont="1" applyFill="1" applyBorder="1" applyAlignment="1">
      <alignment horizontal="center" vertical="center"/>
    </xf>
    <xf numFmtId="43" fontId="5" fillId="6" borderId="7" xfId="2" applyNumberFormat="1" applyFont="1" applyFill="1" applyBorder="1" applyAlignment="1">
      <alignment horizontal="center" vertical="center"/>
    </xf>
    <xf numFmtId="43" fontId="5" fillId="6" borderId="5" xfId="2" applyFont="1" applyFill="1" applyBorder="1" applyAlignment="1">
      <alignment horizontal="center" vertical="center"/>
    </xf>
    <xf numFmtId="43" fontId="5" fillId="6" borderId="7" xfId="2" applyFont="1" applyFill="1" applyBorder="1" applyAlignment="1">
      <alignment horizontal="center" vertical="center"/>
    </xf>
    <xf numFmtId="2" fontId="5" fillId="6" borderId="5" xfId="2" applyNumberFormat="1" applyFont="1" applyFill="1" applyBorder="1" applyAlignment="1">
      <alignment horizontal="right" vertical="center"/>
    </xf>
    <xf numFmtId="2" fontId="5" fillId="6" borderId="7" xfId="2" applyNumberFormat="1" applyFont="1" applyFill="1" applyBorder="1" applyAlignment="1">
      <alignment horizontal="right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7" fillId="9" borderId="1" xfId="0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2" fontId="18" fillId="0" borderId="5" xfId="0" applyNumberFormat="1" applyFont="1" applyBorder="1" applyAlignment="1">
      <alignment horizontal="left" vertical="center" wrapText="1"/>
    </xf>
    <xf numFmtId="2" fontId="18" fillId="0" borderId="6" xfId="0" applyNumberFormat="1" applyFont="1" applyBorder="1" applyAlignment="1">
      <alignment horizontal="left" vertical="center" wrapText="1"/>
    </xf>
    <xf numFmtId="2" fontId="18" fillId="0" borderId="7" xfId="0" applyNumberFormat="1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8" borderId="5" xfId="0" applyFont="1" applyFill="1" applyBorder="1" applyAlignment="1">
      <alignment horizontal="left"/>
    </xf>
    <xf numFmtId="0" fontId="17" fillId="8" borderId="6" xfId="0" applyFont="1" applyFill="1" applyBorder="1" applyAlignment="1">
      <alignment horizontal="left"/>
    </xf>
    <xf numFmtId="0" fontId="17" fillId="8" borderId="7" xfId="0" applyFont="1" applyFill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43" fontId="0" fillId="0" borderId="5" xfId="2" applyFont="1" applyFill="1" applyBorder="1" applyAlignment="1">
      <alignment horizontal="center" vertical="center"/>
    </xf>
    <xf numFmtId="43" fontId="0" fillId="0" borderId="6" xfId="2" applyFont="1" applyFill="1" applyBorder="1" applyAlignment="1">
      <alignment horizontal="center" vertical="center"/>
    </xf>
    <xf numFmtId="43" fontId="0" fillId="0" borderId="7" xfId="2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2" fillId="8" borderId="6" xfId="3" applyFont="1" applyFill="1" applyBorder="1" applyAlignment="1">
      <alignment horizontal="center" vertical="top"/>
    </xf>
    <xf numFmtId="0" fontId="12" fillId="8" borderId="7" xfId="3" applyFont="1" applyFill="1" applyBorder="1" applyAlignment="1">
      <alignment horizontal="center" vertical="top"/>
    </xf>
    <xf numFmtId="1" fontId="12" fillId="7" borderId="5" xfId="3" applyNumberFormat="1" applyFont="1" applyFill="1" applyBorder="1" applyAlignment="1">
      <alignment horizontal="center"/>
    </xf>
    <xf numFmtId="1" fontId="12" fillId="7" borderId="6" xfId="3" applyNumberFormat="1" applyFont="1" applyFill="1" applyBorder="1" applyAlignment="1">
      <alignment horizontal="center"/>
    </xf>
    <xf numFmtId="1" fontId="12" fillId="7" borderId="7" xfId="3" applyNumberFormat="1" applyFont="1" applyFill="1" applyBorder="1" applyAlignment="1">
      <alignment horizontal="center"/>
    </xf>
    <xf numFmtId="1" fontId="19" fillId="7" borderId="1" xfId="3" applyNumberFormat="1" applyFont="1" applyFill="1" applyBorder="1" applyAlignment="1">
      <alignment horizontal="right"/>
    </xf>
    <xf numFmtId="1" fontId="10" fillId="4" borderId="5" xfId="3" applyNumberFormat="1" applyFont="1" applyFill="1" applyBorder="1" applyAlignment="1">
      <alignment horizontal="center"/>
    </xf>
    <xf numFmtId="1" fontId="10" fillId="4" borderId="6" xfId="3" applyNumberFormat="1" applyFont="1" applyFill="1" applyBorder="1" applyAlignment="1">
      <alignment horizontal="center"/>
    </xf>
    <xf numFmtId="1" fontId="10" fillId="4" borderId="7" xfId="3" applyNumberFormat="1" applyFont="1" applyFill="1" applyBorder="1" applyAlignment="1">
      <alignment horizontal="center"/>
    </xf>
    <xf numFmtId="0" fontId="15" fillId="8" borderId="6" xfId="3" applyFont="1" applyFill="1" applyBorder="1" applyAlignment="1">
      <alignment horizontal="left" vertical="top"/>
    </xf>
    <xf numFmtId="0" fontId="16" fillId="2" borderId="5" xfId="3" applyFont="1" applyFill="1" applyBorder="1" applyAlignment="1">
      <alignment horizontal="center" vertical="center"/>
    </xf>
    <xf numFmtId="0" fontId="16" fillId="2" borderId="6" xfId="3" applyFont="1" applyFill="1" applyBorder="1" applyAlignment="1">
      <alignment horizontal="center" vertical="center"/>
    </xf>
    <xf numFmtId="0" fontId="16" fillId="2" borderId="7" xfId="3" applyFont="1" applyFill="1" applyBorder="1" applyAlignment="1">
      <alignment horizontal="center" vertical="center"/>
    </xf>
    <xf numFmtId="49" fontId="2" fillId="4" borderId="1" xfId="3" applyNumberFormat="1" applyFont="1" applyFill="1" applyBorder="1" applyAlignment="1">
      <alignment horizontal="left" vertical="center" wrapText="1"/>
    </xf>
    <xf numFmtId="164" fontId="13" fillId="4" borderId="1" xfId="3" applyNumberFormat="1" applyFont="1" applyFill="1" applyBorder="1" applyAlignment="1">
      <alignment horizontal="left" vertical="center" wrapText="1"/>
    </xf>
    <xf numFmtId="0" fontId="15" fillId="8" borderId="6" xfId="3" applyFont="1" applyFill="1" applyBorder="1" applyAlignment="1">
      <alignment horizontal="left" vertical="center" wrapText="1"/>
    </xf>
    <xf numFmtId="0" fontId="15" fillId="8" borderId="7" xfId="3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right"/>
    </xf>
    <xf numFmtId="165" fontId="10" fillId="3" borderId="1" xfId="3" applyNumberFormat="1" applyFont="1" applyFill="1" applyBorder="1" applyAlignment="1">
      <alignment horizontal="center"/>
    </xf>
    <xf numFmtId="1" fontId="2" fillId="4" borderId="5" xfId="3" applyNumberFormat="1" applyFill="1" applyBorder="1" applyAlignment="1">
      <alignment horizontal="center" vertical="top" wrapText="1"/>
    </xf>
    <xf numFmtId="1" fontId="2" fillId="4" borderId="6" xfId="3" applyNumberFormat="1" applyFill="1" applyBorder="1" applyAlignment="1">
      <alignment horizontal="center" vertical="top" wrapText="1"/>
    </xf>
    <xf numFmtId="1" fontId="2" fillId="4" borderId="7" xfId="3" applyNumberFormat="1" applyFill="1" applyBorder="1" applyAlignment="1">
      <alignment horizontal="center" vertical="top" wrapText="1"/>
    </xf>
    <xf numFmtId="165" fontId="10" fillId="3" borderId="5" xfId="3" applyNumberFormat="1" applyFont="1" applyFill="1" applyBorder="1" applyAlignment="1">
      <alignment horizontal="center"/>
    </xf>
    <xf numFmtId="165" fontId="10" fillId="3" borderId="6" xfId="3" applyNumberFormat="1" applyFont="1" applyFill="1" applyBorder="1" applyAlignment="1">
      <alignment horizontal="center"/>
    </xf>
    <xf numFmtId="165" fontId="10" fillId="3" borderId="7" xfId="3" applyNumberFormat="1" applyFont="1" applyFill="1" applyBorder="1" applyAlignment="1">
      <alignment horizontal="center"/>
    </xf>
    <xf numFmtId="1" fontId="10" fillId="4" borderId="2" xfId="3" applyNumberFormat="1" applyFont="1" applyFill="1" applyBorder="1" applyAlignment="1">
      <alignment horizontal="center"/>
    </xf>
    <xf numFmtId="1" fontId="10" fillId="4" borderId="3" xfId="3" applyNumberFormat="1" applyFont="1" applyFill="1" applyBorder="1" applyAlignment="1">
      <alignment horizontal="center"/>
    </xf>
    <xf numFmtId="1" fontId="10" fillId="4" borderId="4" xfId="3" applyNumberFormat="1" applyFont="1" applyFill="1" applyBorder="1" applyAlignment="1">
      <alignment horizontal="center"/>
    </xf>
    <xf numFmtId="0" fontId="7" fillId="2" borderId="1" xfId="3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/>
    </xf>
    <xf numFmtId="167" fontId="11" fillId="2" borderId="1" xfId="4" applyNumberFormat="1" applyFont="1" applyFill="1" applyBorder="1" applyAlignment="1">
      <alignment horizontal="center" vertical="center"/>
    </xf>
    <xf numFmtId="0" fontId="8" fillId="4" borderId="1" xfId="3" applyFont="1" applyFill="1" applyBorder="1" applyAlignment="1">
      <alignment horizontal="right" vertical="center"/>
    </xf>
    <xf numFmtId="0" fontId="10" fillId="4" borderId="1" xfId="3" applyFont="1" applyFill="1" applyBorder="1" applyAlignment="1">
      <alignment horizontal="right" vertical="center"/>
    </xf>
    <xf numFmtId="0" fontId="10" fillId="3" borderId="1" xfId="3" applyFont="1" applyFill="1" applyBorder="1" applyAlignment="1">
      <alignment horizontal="center" vertical="center" wrapText="1"/>
    </xf>
    <xf numFmtId="49" fontId="0" fillId="4" borderId="1" xfId="3" applyNumberFormat="1" applyFont="1" applyFill="1" applyBorder="1" applyAlignment="1">
      <alignment horizontal="left" vertical="center" wrapText="1"/>
    </xf>
    <xf numFmtId="49" fontId="2" fillId="4" borderId="1" xfId="3" applyNumberFormat="1" applyFill="1" applyBorder="1" applyAlignment="1">
      <alignment horizontal="left" vertical="center" wrapText="1"/>
    </xf>
    <xf numFmtId="43" fontId="0" fillId="4" borderId="1" xfId="2" applyFont="1" applyFill="1" applyBorder="1" applyAlignment="1">
      <alignment horizontal="center" vertical="center" wrapText="1"/>
    </xf>
    <xf numFmtId="43" fontId="2" fillId="4" borderId="1" xfId="2" applyFill="1" applyBorder="1" applyAlignment="1">
      <alignment horizontal="center" vertical="center" wrapText="1"/>
    </xf>
    <xf numFmtId="1" fontId="14" fillId="4" borderId="6" xfId="3" applyNumberFormat="1" applyFont="1" applyFill="1" applyBorder="1" applyAlignment="1">
      <alignment horizontal="center" vertical="center"/>
    </xf>
    <xf numFmtId="1" fontId="14" fillId="4" borderId="7" xfId="3" applyNumberFormat="1" applyFont="1" applyFill="1" applyBorder="1" applyAlignment="1">
      <alignment horizontal="center" vertical="center"/>
    </xf>
    <xf numFmtId="1" fontId="14" fillId="4" borderId="5" xfId="3" applyNumberFormat="1" applyFont="1" applyFill="1" applyBorder="1" applyAlignment="1">
      <alignment horizontal="left" vertical="center"/>
    </xf>
    <xf numFmtId="1" fontId="14" fillId="4" borderId="6" xfId="3" applyNumberFormat="1" applyFont="1" applyFill="1" applyBorder="1" applyAlignment="1">
      <alignment horizontal="left" vertical="center"/>
    </xf>
    <xf numFmtId="0" fontId="12" fillId="2" borderId="1" xfId="3" applyFont="1" applyFill="1" applyBorder="1" applyAlignment="1">
      <alignment horizontal="center"/>
    </xf>
    <xf numFmtId="0" fontId="12" fillId="2" borderId="10" xfId="3" applyFont="1" applyFill="1" applyBorder="1" applyAlignment="1">
      <alignment horizontal="center"/>
    </xf>
    <xf numFmtId="0" fontId="8" fillId="4" borderId="1" xfId="3" applyFont="1" applyFill="1" applyBorder="1" applyAlignment="1">
      <alignment horizontal="right"/>
    </xf>
    <xf numFmtId="0" fontId="10" fillId="4" borderId="1" xfId="3" applyFont="1" applyFill="1" applyBorder="1" applyAlignment="1">
      <alignment horizontal="right"/>
    </xf>
    <xf numFmtId="49" fontId="0" fillId="4" borderId="1" xfId="3" applyNumberFormat="1" applyFont="1" applyFill="1" applyBorder="1" applyAlignment="1">
      <alignment horizontal="left" vertical="top" wrapText="1"/>
    </xf>
    <xf numFmtId="49" fontId="2" fillId="4" borderId="1" xfId="3" applyNumberFormat="1" applyFill="1" applyBorder="1" applyAlignment="1">
      <alignment horizontal="left" vertical="top" wrapText="1"/>
    </xf>
    <xf numFmtId="43" fontId="0" fillId="4" borderId="1" xfId="2" applyFont="1" applyFill="1" applyBorder="1" applyAlignment="1">
      <alignment horizontal="right" vertical="top" wrapText="1"/>
    </xf>
    <xf numFmtId="43" fontId="2" fillId="4" borderId="1" xfId="2" applyFill="1" applyBorder="1" applyAlignment="1">
      <alignment horizontal="right" vertical="top" wrapText="1"/>
    </xf>
    <xf numFmtId="0" fontId="10" fillId="4" borderId="5" xfId="3" applyFont="1" applyFill="1" applyBorder="1" applyAlignment="1">
      <alignment horizontal="center"/>
    </xf>
    <xf numFmtId="0" fontId="10" fillId="4" borderId="6" xfId="3" applyFont="1" applyFill="1" applyBorder="1" applyAlignment="1">
      <alignment horizontal="center"/>
    </xf>
    <xf numFmtId="0" fontId="10" fillId="4" borderId="7" xfId="3" applyFont="1" applyFill="1" applyBorder="1" applyAlignment="1">
      <alignment horizontal="center"/>
    </xf>
    <xf numFmtId="49" fontId="0" fillId="4" borderId="5" xfId="3" applyNumberFormat="1" applyFont="1" applyFill="1" applyBorder="1" applyAlignment="1">
      <alignment horizontal="left" vertical="center" wrapText="1"/>
    </xf>
    <xf numFmtId="49" fontId="0" fillId="4" borderId="6" xfId="3" applyNumberFormat="1" applyFont="1" applyFill="1" applyBorder="1" applyAlignment="1">
      <alignment horizontal="left" vertical="center" wrapText="1"/>
    </xf>
    <xf numFmtId="49" fontId="0" fillId="4" borderId="7" xfId="3" applyNumberFormat="1" applyFont="1" applyFill="1" applyBorder="1" applyAlignment="1">
      <alignment horizontal="left" vertical="center" wrapText="1"/>
    </xf>
    <xf numFmtId="43" fontId="0" fillId="4" borderId="5" xfId="2" applyFont="1" applyFill="1" applyBorder="1" applyAlignment="1">
      <alignment horizontal="center" vertical="center" wrapText="1"/>
    </xf>
    <xf numFmtId="43" fontId="0" fillId="4" borderId="7" xfId="2" applyFont="1" applyFill="1" applyBorder="1" applyAlignment="1">
      <alignment horizontal="center" vertical="center" wrapText="1"/>
    </xf>
  </cellXfs>
  <cellStyles count="7">
    <cellStyle name="Moeda 2" xfId="5" xr:uid="{00000000-0005-0000-0000-000000000000}"/>
    <cellStyle name="Normal" xfId="0" builtinId="0"/>
    <cellStyle name="Normal 2" xfId="4" xr:uid="{00000000-0005-0000-0000-000002000000}"/>
    <cellStyle name="Normal 4" xfId="3" xr:uid="{00000000-0005-0000-0000-000003000000}"/>
    <cellStyle name="Normal 5 2" xfId="6" xr:uid="{00000000-0005-0000-0000-000004000000}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7"/>
  <sheetViews>
    <sheetView view="pageBreakPreview" zoomScaleNormal="100" zoomScaleSheetLayoutView="100" workbookViewId="0">
      <selection activeCell="F11" sqref="F11"/>
    </sheetView>
  </sheetViews>
  <sheetFormatPr defaultRowHeight="15" x14ac:dyDescent="0.25"/>
  <cols>
    <col min="2" max="2" width="68" customWidth="1"/>
    <col min="3" max="3" width="10.42578125" customWidth="1"/>
    <col min="4" max="4" width="18" customWidth="1"/>
  </cols>
  <sheetData>
    <row r="1" spans="1:7" x14ac:dyDescent="0.25">
      <c r="A1" s="133" t="s">
        <v>47</v>
      </c>
      <c r="B1" s="134"/>
      <c r="C1" s="134"/>
      <c r="D1" s="135"/>
    </row>
    <row r="2" spans="1:7" ht="24.95" customHeight="1" x14ac:dyDescent="0.25">
      <c r="A2" s="150" t="str">
        <f>'PLANILHA ORÇAMENTÁRIA'!A1:D1</f>
        <v>Obra: Execução de Obra de Drenagem e Pavimentação em blocos de concreto intertravados nas localidades rurais de Limoeiro do Caravágio, Praça Oito, Limoeiro do Santo Antônio e Alto Santa Rosa.</v>
      </c>
      <c r="B2" s="151"/>
      <c r="C2" s="151"/>
      <c r="D2" s="152"/>
    </row>
    <row r="3" spans="1:7" x14ac:dyDescent="0.25">
      <c r="A3" s="145" t="s">
        <v>147</v>
      </c>
      <c r="B3" s="146"/>
      <c r="C3" s="9"/>
      <c r="D3" s="10"/>
    </row>
    <row r="4" spans="1:7" x14ac:dyDescent="0.25">
      <c r="A4" s="147" t="s">
        <v>48</v>
      </c>
      <c r="B4" s="148"/>
      <c r="C4" s="11"/>
      <c r="D4" s="12"/>
    </row>
    <row r="5" spans="1:7" x14ac:dyDescent="0.25">
      <c r="A5" s="149" t="s">
        <v>36</v>
      </c>
      <c r="B5" s="149" t="s">
        <v>37</v>
      </c>
      <c r="C5" s="136" t="s">
        <v>46</v>
      </c>
      <c r="D5" s="138" t="s">
        <v>49</v>
      </c>
    </row>
    <row r="6" spans="1:7" x14ac:dyDescent="0.25">
      <c r="A6" s="149"/>
      <c r="B6" s="149"/>
      <c r="C6" s="137"/>
      <c r="D6" s="138"/>
    </row>
    <row r="7" spans="1:7" ht="12" customHeight="1" x14ac:dyDescent="0.25">
      <c r="A7" s="139" t="s">
        <v>50</v>
      </c>
      <c r="B7" s="140" t="str">
        <f>'PLANILHA ORÇAMENTÁRIA'!D9</f>
        <v>SERVIÇOS PRELIMINARES</v>
      </c>
      <c r="C7" s="141">
        <f>D7/$C$13</f>
        <v>6.2725878596658097E-2</v>
      </c>
      <c r="D7" s="143">
        <f>SUM('PLANILHA ORÇAMENTÁRIA'!H9,'PLANILHA ORÇAMENTÁRIA'!H26,'PLANILHA ORÇAMENTÁRIA'!H43,'PLANILHA ORÇAMENTÁRIA'!H58)</f>
        <v>20242.400000000001</v>
      </c>
    </row>
    <row r="8" spans="1:7" x14ac:dyDescent="0.25">
      <c r="A8" s="139"/>
      <c r="B8" s="140"/>
      <c r="C8" s="142"/>
      <c r="D8" s="144"/>
    </row>
    <row r="9" spans="1:7" x14ac:dyDescent="0.25">
      <c r="A9" s="139" t="s">
        <v>51</v>
      </c>
      <c r="B9" s="140" t="str">
        <f>'PLANILHA ORÇAMENTÁRIA'!D12</f>
        <v>PAVIMENTAÇÃO</v>
      </c>
      <c r="C9" s="141">
        <f>D9/$C$13</f>
        <v>0.54957096419674711</v>
      </c>
      <c r="D9" s="143">
        <f>SUM('PLANILHA ORÇAMENTÁRIA'!H12,'PLANILHA ORÇAMENTÁRIA'!H29,'PLANILHA ORÇAMENTÁRIA'!H46,'PLANILHA ORÇAMENTÁRIA'!H61)</f>
        <v>177353.19990000001</v>
      </c>
      <c r="G9" s="95"/>
    </row>
    <row r="10" spans="1:7" x14ac:dyDescent="0.25">
      <c r="A10" s="139"/>
      <c r="B10" s="140"/>
      <c r="C10" s="142"/>
      <c r="D10" s="144"/>
    </row>
    <row r="11" spans="1:7" x14ac:dyDescent="0.25">
      <c r="A11" s="139" t="s">
        <v>52</v>
      </c>
      <c r="B11" s="140" t="str">
        <f>'PLANILHA ORÇAMENTÁRIA'!D15</f>
        <v>DRENAGEM</v>
      </c>
      <c r="C11" s="141">
        <f t="shared" ref="C11" si="0">D11/$C$13</f>
        <v>0.38770315720659471</v>
      </c>
      <c r="D11" s="144">
        <f>SUM('PLANILHA ORÇAMENTÁRIA'!H15,'PLANILHA ORÇAMENTÁRIA'!H32,'PLANILHA ORÇAMENTÁRIA'!H49,'PLANILHA ORÇAMENTÁRIA'!H64)</f>
        <v>125116.5</v>
      </c>
    </row>
    <row r="12" spans="1:7" x14ac:dyDescent="0.25">
      <c r="A12" s="139"/>
      <c r="B12" s="140"/>
      <c r="C12" s="142"/>
      <c r="D12" s="144"/>
    </row>
    <row r="13" spans="1:7" x14ac:dyDescent="0.25">
      <c r="A13" s="154" t="s">
        <v>53</v>
      </c>
      <c r="B13" s="81" t="s">
        <v>54</v>
      </c>
      <c r="C13" s="155">
        <f>SUM(D7:D12)</f>
        <v>322712.09990000003</v>
      </c>
      <c r="D13" s="156"/>
    </row>
    <row r="14" spans="1:7" x14ac:dyDescent="0.25">
      <c r="A14" s="154"/>
      <c r="B14" s="81" t="s">
        <v>60</v>
      </c>
      <c r="C14" s="157">
        <f>SUM('MEMÓRIA DE CÁLCULO'!E11,'MEMÓRIA DE CÁLCULO'!E26,'MEMÓRIA DE CÁLCULO'!E41,'MEMÓRIA DE CÁLCULO'!D55)</f>
        <v>1726.7800000000002</v>
      </c>
      <c r="D14" s="158"/>
    </row>
    <row r="15" spans="1:7" x14ac:dyDescent="0.25">
      <c r="A15" s="154"/>
      <c r="B15" s="81" t="s">
        <v>55</v>
      </c>
      <c r="C15" s="159">
        <f>SUM('MEMÓRIA DE CÁLCULO'!L11,'MEMÓRIA DE CÁLCULO'!L26,'MEMÓRIA DE CÁLCULO'!L41,'MEMÓRIA DE CÁLCULO'!L54)</f>
        <v>5988.4250000000002</v>
      </c>
      <c r="D15" s="160"/>
    </row>
    <row r="16" spans="1:7" x14ac:dyDescent="0.25">
      <c r="A16" s="154"/>
      <c r="B16" s="81" t="s">
        <v>57</v>
      </c>
      <c r="C16" s="159">
        <f>C13/C14</f>
        <v>186.88663286579646</v>
      </c>
      <c r="D16" s="160"/>
    </row>
    <row r="17" spans="1:4" x14ac:dyDescent="0.25">
      <c r="A17" s="154"/>
      <c r="B17" s="81" t="s">
        <v>56</v>
      </c>
      <c r="C17" s="161">
        <f>C13/C15</f>
        <v>53.889311446665864</v>
      </c>
      <c r="D17" s="162"/>
    </row>
    <row r="18" spans="1:4" x14ac:dyDescent="0.25">
      <c r="A18" s="13"/>
      <c r="B18" s="13"/>
      <c r="C18" s="13"/>
      <c r="D18" s="13"/>
    </row>
    <row r="19" spans="1:4" x14ac:dyDescent="0.25">
      <c r="A19" s="13"/>
      <c r="B19" s="13"/>
      <c r="C19" s="13"/>
      <c r="D19" s="13"/>
    </row>
    <row r="20" spans="1:4" x14ac:dyDescent="0.25">
      <c r="A20" s="13"/>
      <c r="B20" s="13"/>
      <c r="C20" s="13"/>
      <c r="D20" s="13"/>
    </row>
    <row r="21" spans="1:4" x14ac:dyDescent="0.25">
      <c r="A21" s="13"/>
      <c r="B21" s="13"/>
      <c r="C21" s="13"/>
      <c r="D21" s="13"/>
    </row>
    <row r="22" spans="1:4" x14ac:dyDescent="0.25">
      <c r="A22" s="13"/>
      <c r="B22" s="13"/>
      <c r="C22" s="13"/>
      <c r="D22" s="13"/>
    </row>
    <row r="23" spans="1:4" x14ac:dyDescent="0.25">
      <c r="A23" s="13"/>
      <c r="B23" s="13"/>
      <c r="C23" s="13"/>
      <c r="D23" s="13"/>
    </row>
    <row r="24" spans="1:4" x14ac:dyDescent="0.25">
      <c r="A24" s="13"/>
      <c r="B24" s="13"/>
      <c r="C24" s="13"/>
      <c r="D24" s="13"/>
    </row>
    <row r="25" spans="1:4" x14ac:dyDescent="0.25">
      <c r="A25" s="13"/>
      <c r="B25" s="13"/>
      <c r="C25" s="13"/>
      <c r="D25" s="13"/>
    </row>
    <row r="26" spans="1:4" x14ac:dyDescent="0.25">
      <c r="A26" s="13"/>
      <c r="B26" s="13"/>
      <c r="C26" s="13"/>
      <c r="D26" s="13"/>
    </row>
    <row r="27" spans="1:4" x14ac:dyDescent="0.25">
      <c r="A27" s="13"/>
      <c r="B27" s="13"/>
      <c r="C27" s="13"/>
      <c r="D27" s="13"/>
    </row>
    <row r="28" spans="1:4" x14ac:dyDescent="0.25">
      <c r="A28" s="13"/>
      <c r="B28" s="13"/>
      <c r="C28" s="13"/>
      <c r="D28" s="13"/>
    </row>
    <row r="29" spans="1:4" x14ac:dyDescent="0.25">
      <c r="A29" s="13"/>
      <c r="B29" s="13"/>
      <c r="C29" s="13"/>
      <c r="D29" s="13"/>
    </row>
    <row r="30" spans="1:4" x14ac:dyDescent="0.25">
      <c r="A30" s="13"/>
      <c r="B30" s="13"/>
      <c r="C30" s="13"/>
      <c r="D30" s="13"/>
    </row>
    <row r="31" spans="1:4" x14ac:dyDescent="0.25">
      <c r="A31" s="13"/>
      <c r="B31" s="13"/>
      <c r="C31" s="13"/>
      <c r="D31" s="13"/>
    </row>
    <row r="32" spans="1:4" x14ac:dyDescent="0.25">
      <c r="A32" s="13"/>
      <c r="B32" s="13"/>
      <c r="C32" s="13"/>
      <c r="D32" s="13"/>
    </row>
    <row r="33" spans="1:4" x14ac:dyDescent="0.25">
      <c r="A33" s="13"/>
      <c r="B33" s="13"/>
      <c r="C33" s="13"/>
      <c r="D33" s="13"/>
    </row>
    <row r="34" spans="1:4" x14ac:dyDescent="0.25">
      <c r="A34" s="13"/>
      <c r="B34" s="153" t="s">
        <v>58</v>
      </c>
      <c r="C34" s="153"/>
      <c r="D34" s="13"/>
    </row>
    <row r="35" spans="1:4" x14ac:dyDescent="0.25">
      <c r="A35" s="13"/>
      <c r="B35" s="153" t="s">
        <v>59</v>
      </c>
      <c r="C35" s="153"/>
      <c r="D35" s="13"/>
    </row>
    <row r="36" spans="1:4" x14ac:dyDescent="0.25">
      <c r="A36" s="13"/>
      <c r="B36" s="13"/>
      <c r="C36" s="13"/>
      <c r="D36" s="13"/>
    </row>
    <row r="37" spans="1:4" x14ac:dyDescent="0.25">
      <c r="A37" s="13"/>
      <c r="B37" s="13"/>
      <c r="C37" s="13"/>
      <c r="D37" s="13"/>
    </row>
    <row r="38" spans="1:4" x14ac:dyDescent="0.25">
      <c r="A38" s="13"/>
      <c r="B38" s="13"/>
      <c r="C38" s="13"/>
      <c r="D38" s="13"/>
    </row>
    <row r="39" spans="1:4" x14ac:dyDescent="0.25">
      <c r="A39" s="13"/>
      <c r="B39" s="13"/>
      <c r="C39" s="13"/>
      <c r="D39" s="13"/>
    </row>
    <row r="40" spans="1:4" x14ac:dyDescent="0.25">
      <c r="A40" s="13"/>
      <c r="B40" s="13"/>
      <c r="C40" s="13"/>
      <c r="D40" s="13"/>
    </row>
    <row r="41" spans="1:4" x14ac:dyDescent="0.25">
      <c r="A41" s="13"/>
      <c r="B41" s="13"/>
      <c r="C41" s="13"/>
      <c r="D41" s="13"/>
    </row>
    <row r="42" spans="1:4" x14ac:dyDescent="0.25">
      <c r="A42" s="13"/>
      <c r="B42" s="13"/>
      <c r="C42" s="13"/>
      <c r="D42" s="13"/>
    </row>
    <row r="43" spans="1:4" x14ac:dyDescent="0.25">
      <c r="A43" s="13"/>
      <c r="B43" s="13"/>
      <c r="C43" s="13"/>
      <c r="D43" s="13"/>
    </row>
    <row r="44" spans="1:4" x14ac:dyDescent="0.25">
      <c r="A44" s="13"/>
      <c r="B44" s="13"/>
      <c r="C44" s="13"/>
      <c r="D44" s="13"/>
    </row>
    <row r="45" spans="1:4" x14ac:dyDescent="0.25">
      <c r="A45" s="13"/>
      <c r="B45" s="13"/>
      <c r="C45" s="13"/>
      <c r="D45" s="13"/>
    </row>
    <row r="46" spans="1:4" x14ac:dyDescent="0.25">
      <c r="A46" s="13"/>
      <c r="B46" s="13"/>
      <c r="C46" s="13"/>
      <c r="D46" s="13"/>
    </row>
    <row r="47" spans="1:4" x14ac:dyDescent="0.25">
      <c r="A47" s="13"/>
      <c r="B47" s="13"/>
      <c r="C47" s="13"/>
      <c r="D47" s="13"/>
    </row>
    <row r="48" spans="1:4" x14ac:dyDescent="0.25">
      <c r="A48" s="13"/>
      <c r="B48" s="13"/>
      <c r="C48" s="13"/>
      <c r="D48" s="13"/>
    </row>
    <row r="49" spans="1:4" x14ac:dyDescent="0.25">
      <c r="A49" s="13"/>
      <c r="B49" s="13"/>
      <c r="C49" s="13"/>
      <c r="D49" s="13"/>
    </row>
    <row r="50" spans="1:4" x14ac:dyDescent="0.25">
      <c r="A50" s="13"/>
      <c r="B50" s="13"/>
      <c r="C50" s="13"/>
      <c r="D50" s="13"/>
    </row>
    <row r="51" spans="1:4" x14ac:dyDescent="0.25">
      <c r="A51" s="13"/>
      <c r="B51" s="13"/>
      <c r="C51" s="13"/>
      <c r="D51" s="13"/>
    </row>
    <row r="52" spans="1:4" x14ac:dyDescent="0.25">
      <c r="A52" s="13"/>
      <c r="B52" s="13"/>
      <c r="C52" s="13"/>
      <c r="D52" s="13"/>
    </row>
    <row r="53" spans="1:4" x14ac:dyDescent="0.25">
      <c r="A53" s="13"/>
      <c r="B53" s="13"/>
      <c r="C53" s="13"/>
      <c r="D53" s="13"/>
    </row>
    <row r="54" spans="1:4" x14ac:dyDescent="0.25">
      <c r="A54" s="13"/>
      <c r="B54" s="13"/>
      <c r="C54" s="13"/>
      <c r="D54" s="13"/>
    </row>
    <row r="55" spans="1:4" x14ac:dyDescent="0.25">
      <c r="A55" s="13"/>
      <c r="B55" s="13"/>
      <c r="C55" s="13"/>
      <c r="D55" s="13"/>
    </row>
    <row r="56" spans="1:4" x14ac:dyDescent="0.25">
      <c r="A56" s="13"/>
      <c r="B56" s="13"/>
      <c r="C56" s="13"/>
      <c r="D56" s="13"/>
    </row>
    <row r="57" spans="1:4" x14ac:dyDescent="0.25">
      <c r="A57" s="13"/>
      <c r="B57" s="13"/>
      <c r="C57" s="13"/>
      <c r="D57" s="13"/>
    </row>
  </sheetData>
  <mergeCells count="28">
    <mergeCell ref="B34:C34"/>
    <mergeCell ref="B35:C35"/>
    <mergeCell ref="A13:A17"/>
    <mergeCell ref="C13:D13"/>
    <mergeCell ref="C14:D14"/>
    <mergeCell ref="C15:D15"/>
    <mergeCell ref="C16:D16"/>
    <mergeCell ref="C17:D17"/>
    <mergeCell ref="A9:A10"/>
    <mergeCell ref="B9:B10"/>
    <mergeCell ref="C9:C10"/>
    <mergeCell ref="D9:D10"/>
    <mergeCell ref="A11:A12"/>
    <mergeCell ref="B11:B12"/>
    <mergeCell ref="C11:C12"/>
    <mergeCell ref="D11:D12"/>
    <mergeCell ref="A1:D1"/>
    <mergeCell ref="C5:C6"/>
    <mergeCell ref="D5:D6"/>
    <mergeCell ref="A7:A8"/>
    <mergeCell ref="B7:B8"/>
    <mergeCell ref="C7:C8"/>
    <mergeCell ref="D7:D8"/>
    <mergeCell ref="A3:B3"/>
    <mergeCell ref="A4:B4"/>
    <mergeCell ref="A5:A6"/>
    <mergeCell ref="B5:B6"/>
    <mergeCell ref="A2:D2"/>
  </mergeCells>
  <pageMargins left="0.511811024" right="0.511811024" top="1.5735416666666666" bottom="0.78740157499999996" header="0.31496062000000002" footer="0.31496062000000002"/>
  <pageSetup paperSize="9" scale="87" fitToHeight="0" orientation="portrait" r:id="rId1"/>
  <headerFooter>
    <oddHeader>&amp;C&amp;G</oddHeader>
  </headerFooter>
  <ignoredErrors>
    <ignoredError sqref="A7 A9 A11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1"/>
  <sheetViews>
    <sheetView tabSelected="1" view="pageBreakPreview" zoomScaleNormal="100" zoomScaleSheetLayoutView="100" zoomScalePageLayoutView="70" workbookViewId="0">
      <selection activeCell="A5" sqref="A5:H5"/>
    </sheetView>
  </sheetViews>
  <sheetFormatPr defaultRowHeight="15" x14ac:dyDescent="0.25"/>
  <cols>
    <col min="1" max="1" width="9.140625" style="105"/>
    <col min="2" max="2" width="9.85546875" style="105" bestFit="1" customWidth="1"/>
    <col min="3" max="3" width="9.140625" style="105"/>
    <col min="4" max="4" width="85.85546875" style="106" customWidth="1"/>
    <col min="5" max="5" width="11.28515625" style="105" bestFit="1" customWidth="1"/>
    <col min="6" max="6" width="10.42578125" style="107" customWidth="1"/>
    <col min="7" max="7" width="15.5703125" style="107" bestFit="1" customWidth="1"/>
    <col min="8" max="8" width="15.140625" style="108" customWidth="1"/>
    <col min="9" max="9" width="9.140625" style="100"/>
    <col min="10" max="10" width="18.42578125" style="100" customWidth="1"/>
    <col min="11" max="16384" width="9.140625" style="100"/>
  </cols>
  <sheetData>
    <row r="1" spans="1:10" s="97" customFormat="1" ht="30" customHeight="1" x14ac:dyDescent="0.25">
      <c r="A1" s="174" t="s">
        <v>116</v>
      </c>
      <c r="B1" s="174"/>
      <c r="C1" s="174"/>
      <c r="D1" s="174"/>
      <c r="E1" s="168" t="s">
        <v>9</v>
      </c>
      <c r="F1" s="168"/>
      <c r="G1" s="168"/>
      <c r="H1" s="168"/>
    </row>
    <row r="2" spans="1:10" s="97" customFormat="1" ht="15.75" x14ac:dyDescent="0.25">
      <c r="A2" s="173" t="s">
        <v>117</v>
      </c>
      <c r="B2" s="173"/>
      <c r="C2" s="173"/>
      <c r="D2" s="173"/>
      <c r="E2" s="42" t="s">
        <v>10</v>
      </c>
      <c r="F2" s="43">
        <v>43101</v>
      </c>
      <c r="G2" s="44" t="s">
        <v>12</v>
      </c>
      <c r="H2" s="45" t="s">
        <v>148</v>
      </c>
    </row>
    <row r="3" spans="1:10" s="97" customFormat="1" ht="15.75" x14ac:dyDescent="0.25">
      <c r="A3" s="163" t="s">
        <v>155</v>
      </c>
      <c r="B3" s="164"/>
      <c r="C3" s="164"/>
      <c r="D3" s="165"/>
      <c r="E3" s="42" t="s">
        <v>11</v>
      </c>
      <c r="F3" s="46">
        <v>0.29630000000000001</v>
      </c>
      <c r="G3" s="44"/>
      <c r="H3" s="45"/>
    </row>
    <row r="4" spans="1:10" s="97" customFormat="1" ht="15.75" x14ac:dyDescent="0.25">
      <c r="A4" s="173"/>
      <c r="B4" s="173"/>
      <c r="C4" s="173"/>
      <c r="D4" s="173"/>
      <c r="E4" s="42" t="s">
        <v>156</v>
      </c>
      <c r="F4" s="46">
        <v>1.2833000000000001</v>
      </c>
      <c r="G4" s="44"/>
      <c r="H4" s="45"/>
    </row>
    <row r="5" spans="1:10" s="97" customFormat="1" x14ac:dyDescent="0.25">
      <c r="A5" s="175"/>
      <c r="B5" s="175"/>
      <c r="C5" s="175"/>
      <c r="D5" s="175"/>
      <c r="E5" s="175"/>
      <c r="F5" s="175"/>
      <c r="G5" s="175"/>
      <c r="H5" s="175"/>
    </row>
    <row r="6" spans="1:10" s="97" customFormat="1" ht="15.75" x14ac:dyDescent="0.25">
      <c r="A6" s="167" t="s">
        <v>78</v>
      </c>
      <c r="B6" s="167"/>
      <c r="C6" s="167"/>
      <c r="D6" s="167"/>
      <c r="E6" s="167"/>
      <c r="F6" s="167"/>
      <c r="G6" s="167"/>
      <c r="H6" s="167"/>
    </row>
    <row r="7" spans="1:10" s="8" customFormat="1" ht="15.75" x14ac:dyDescent="0.25">
      <c r="A7" s="168" t="s">
        <v>0</v>
      </c>
      <c r="B7" s="168"/>
      <c r="C7" s="168" t="s">
        <v>3</v>
      </c>
      <c r="D7" s="168" t="s">
        <v>4</v>
      </c>
      <c r="E7" s="168" t="s">
        <v>5</v>
      </c>
      <c r="F7" s="169" t="s">
        <v>6</v>
      </c>
      <c r="G7" s="169" t="s">
        <v>7</v>
      </c>
      <c r="H7" s="166" t="s">
        <v>8</v>
      </c>
    </row>
    <row r="8" spans="1:10" s="97" customFormat="1" ht="15.75" x14ac:dyDescent="0.25">
      <c r="A8" s="86" t="s">
        <v>1</v>
      </c>
      <c r="B8" s="86" t="s">
        <v>2</v>
      </c>
      <c r="C8" s="168"/>
      <c r="D8" s="168"/>
      <c r="E8" s="168"/>
      <c r="F8" s="169"/>
      <c r="G8" s="169"/>
      <c r="H8" s="166"/>
      <c r="I8" s="98"/>
    </row>
    <row r="9" spans="1:10" s="74" customFormat="1" x14ac:dyDescent="0.25">
      <c r="A9" s="87"/>
      <c r="B9" s="87"/>
      <c r="C9" s="87" t="s">
        <v>13</v>
      </c>
      <c r="D9" s="5" t="s">
        <v>14</v>
      </c>
      <c r="E9" s="87"/>
      <c r="F9" s="6"/>
      <c r="G9" s="6"/>
      <c r="H9" s="7">
        <f>SUM(H10:H11)</f>
        <v>5060.6000000000004</v>
      </c>
    </row>
    <row r="10" spans="1:10" s="97" customFormat="1" x14ac:dyDescent="0.25">
      <c r="A10" s="32" t="s">
        <v>21</v>
      </c>
      <c r="B10" s="32">
        <v>41500</v>
      </c>
      <c r="C10" s="32" t="s">
        <v>15</v>
      </c>
      <c r="D10" s="58" t="s">
        <v>89</v>
      </c>
      <c r="E10" s="32" t="s">
        <v>16</v>
      </c>
      <c r="F10" s="59">
        <f>'MEMÓRIA DE CÁLCULO'!L8</f>
        <v>8</v>
      </c>
      <c r="G10" s="59">
        <v>184.38</v>
      </c>
      <c r="H10" s="59">
        <f>ROUND(G10*F10,2)</f>
        <v>1475.04</v>
      </c>
      <c r="J10" s="99"/>
    </row>
    <row r="11" spans="1:10" s="97" customFormat="1" ht="30" x14ac:dyDescent="0.25">
      <c r="A11" s="32" t="s">
        <v>21</v>
      </c>
      <c r="B11" s="32">
        <v>41531</v>
      </c>
      <c r="C11" s="32" t="s">
        <v>17</v>
      </c>
      <c r="D11" s="36" t="s">
        <v>90</v>
      </c>
      <c r="E11" s="32" t="s">
        <v>16</v>
      </c>
      <c r="F11" s="59">
        <f>'MEMÓRIA DE CÁLCULO'!L9</f>
        <v>8.8000000000000007</v>
      </c>
      <c r="G11" s="59">
        <v>407.45</v>
      </c>
      <c r="H11" s="59">
        <f>ROUND(G11*F11,2)</f>
        <v>3585.56</v>
      </c>
    </row>
    <row r="12" spans="1:10" s="97" customFormat="1" x14ac:dyDescent="0.25">
      <c r="A12" s="87"/>
      <c r="B12" s="87"/>
      <c r="C12" s="87" t="s">
        <v>18</v>
      </c>
      <c r="D12" s="5" t="s">
        <v>19</v>
      </c>
      <c r="E12" s="87"/>
      <c r="F12" s="7"/>
      <c r="G12" s="7"/>
      <c r="H12" s="7">
        <f>SUM(H13:H14)</f>
        <v>44935.003799999999</v>
      </c>
    </row>
    <row r="13" spans="1:10" s="97" customFormat="1" ht="38.25" customHeight="1" x14ac:dyDescent="0.25">
      <c r="A13" s="60" t="s">
        <v>140</v>
      </c>
      <c r="B13" s="60" t="s">
        <v>92</v>
      </c>
      <c r="C13" s="60" t="s">
        <v>20</v>
      </c>
      <c r="D13" s="61" t="s">
        <v>149</v>
      </c>
      <c r="E13" s="60" t="s">
        <v>16</v>
      </c>
      <c r="F13" s="59">
        <f>'MEMÓRIA DE CÁLCULO'!L11</f>
        <v>1589.4449999999999</v>
      </c>
      <c r="G13" s="62">
        <v>18.27</v>
      </c>
      <c r="H13" s="62">
        <f>ROUND(G13*F13,2)</f>
        <v>29039.16</v>
      </c>
    </row>
    <row r="14" spans="1:10" s="97" customFormat="1" ht="30" x14ac:dyDescent="0.25">
      <c r="A14" s="60" t="s">
        <v>140</v>
      </c>
      <c r="B14" s="60" t="s">
        <v>127</v>
      </c>
      <c r="C14" s="60" t="s">
        <v>125</v>
      </c>
      <c r="D14" s="61" t="s">
        <v>153</v>
      </c>
      <c r="E14" s="60" t="s">
        <v>91</v>
      </c>
      <c r="F14" s="59">
        <f>'MEMÓRIA DE CÁLCULO'!L12</f>
        <v>641.22</v>
      </c>
      <c r="G14" s="62">
        <v>24.79</v>
      </c>
      <c r="H14" s="62">
        <f>G14*F14</f>
        <v>15895.843800000001</v>
      </c>
      <c r="J14" s="99"/>
    </row>
    <row r="15" spans="1:10" x14ac:dyDescent="0.25">
      <c r="A15" s="87"/>
      <c r="B15" s="87"/>
      <c r="C15" s="87" t="s">
        <v>22</v>
      </c>
      <c r="D15" s="5" t="s">
        <v>61</v>
      </c>
      <c r="E15" s="87"/>
      <c r="F15" s="6"/>
      <c r="G15" s="6"/>
      <c r="H15" s="7">
        <f>SUM(H16:H20)</f>
        <v>58682.54</v>
      </c>
    </row>
    <row r="16" spans="1:10" ht="30" x14ac:dyDescent="0.25">
      <c r="A16" s="60" t="s">
        <v>21</v>
      </c>
      <c r="B16" s="32">
        <v>42757</v>
      </c>
      <c r="C16" s="32" t="s">
        <v>23</v>
      </c>
      <c r="D16" s="37" t="s">
        <v>85</v>
      </c>
      <c r="E16" s="60" t="s">
        <v>91</v>
      </c>
      <c r="F16" s="63">
        <f>'MEMÓRIA DE CÁLCULO'!L14</f>
        <v>144</v>
      </c>
      <c r="G16" s="63">
        <v>181.33</v>
      </c>
      <c r="H16" s="62">
        <f>ROUND(G16*F16,2)</f>
        <v>26111.52</v>
      </c>
      <c r="J16" s="101"/>
    </row>
    <row r="17" spans="1:8" x14ac:dyDescent="0.25">
      <c r="A17" s="60" t="s">
        <v>21</v>
      </c>
      <c r="B17" s="32">
        <v>43046</v>
      </c>
      <c r="C17" s="32" t="s">
        <v>79</v>
      </c>
      <c r="D17" s="37" t="s">
        <v>86</v>
      </c>
      <c r="E17" s="60" t="s">
        <v>98</v>
      </c>
      <c r="F17" s="63">
        <f>'MEMÓRIA DE CÁLCULO'!L15</f>
        <v>8</v>
      </c>
      <c r="G17" s="63">
        <v>1462.53</v>
      </c>
      <c r="H17" s="62">
        <f t="shared" ref="H17:H18" si="0">ROUND(G17*F17,2)</f>
        <v>11700.24</v>
      </c>
    </row>
    <row r="18" spans="1:8" x14ac:dyDescent="0.25">
      <c r="A18" s="60" t="s">
        <v>21</v>
      </c>
      <c r="B18" s="64">
        <v>41241</v>
      </c>
      <c r="C18" s="32" t="s">
        <v>80</v>
      </c>
      <c r="D18" s="37" t="s">
        <v>87</v>
      </c>
      <c r="E18" s="60" t="s">
        <v>98</v>
      </c>
      <c r="F18" s="63">
        <f>'MEMÓRIA DE CÁLCULO'!L16</f>
        <v>12</v>
      </c>
      <c r="G18" s="63">
        <v>1424.67</v>
      </c>
      <c r="H18" s="62">
        <f t="shared" si="0"/>
        <v>17096.04</v>
      </c>
    </row>
    <row r="19" spans="1:8" x14ac:dyDescent="0.25">
      <c r="A19" s="60" t="s">
        <v>21</v>
      </c>
      <c r="B19" s="64">
        <v>40732</v>
      </c>
      <c r="C19" s="32" t="s">
        <v>81</v>
      </c>
      <c r="D19" s="37" t="s">
        <v>100</v>
      </c>
      <c r="E19" s="60" t="s">
        <v>98</v>
      </c>
      <c r="F19" s="63">
        <f>'MEMÓRIA DE CÁLCULO'!L17</f>
        <v>2</v>
      </c>
      <c r="G19" s="63">
        <v>587.29999999999995</v>
      </c>
      <c r="H19" s="62">
        <f>ROUND(G19*F19,2)</f>
        <v>1174.5999999999999</v>
      </c>
    </row>
    <row r="20" spans="1:8" x14ac:dyDescent="0.25">
      <c r="A20" s="32" t="s">
        <v>21</v>
      </c>
      <c r="B20" s="32" t="s">
        <v>93</v>
      </c>
      <c r="C20" s="32" t="s">
        <v>82</v>
      </c>
      <c r="D20" s="102" t="s">
        <v>88</v>
      </c>
      <c r="E20" s="32" t="s">
        <v>98</v>
      </c>
      <c r="F20" s="65">
        <f>'MEMÓRIA DE CÁLCULO'!L18</f>
        <v>2</v>
      </c>
      <c r="G20" s="65">
        <v>1300.07</v>
      </c>
      <c r="H20" s="59">
        <f>ROUND(G20*F20,2)</f>
        <v>2600.14</v>
      </c>
    </row>
    <row r="21" spans="1:8" x14ac:dyDescent="0.25">
      <c r="A21" s="171" t="s">
        <v>112</v>
      </c>
      <c r="B21" s="171"/>
      <c r="C21" s="171"/>
      <c r="D21" s="171"/>
      <c r="E21" s="171"/>
      <c r="F21" s="171"/>
      <c r="G21" s="171"/>
      <c r="H21" s="73">
        <f>SUM(H9,H12,H15)</f>
        <v>108678.14379999999</v>
      </c>
    </row>
    <row r="22" spans="1:8" x14ac:dyDescent="0.25">
      <c r="A22" s="175"/>
      <c r="B22" s="175"/>
      <c r="C22" s="175"/>
      <c r="D22" s="175"/>
      <c r="E22" s="175"/>
      <c r="F22" s="175"/>
      <c r="G22" s="175"/>
      <c r="H22" s="175"/>
    </row>
    <row r="23" spans="1:8" ht="15.75" x14ac:dyDescent="0.25">
      <c r="A23" s="167" t="s">
        <v>101</v>
      </c>
      <c r="B23" s="167"/>
      <c r="C23" s="167"/>
      <c r="D23" s="167"/>
      <c r="E23" s="167"/>
      <c r="F23" s="167"/>
      <c r="G23" s="167"/>
      <c r="H23" s="167"/>
    </row>
    <row r="24" spans="1:8" ht="15.75" x14ac:dyDescent="0.25">
      <c r="A24" s="168" t="s">
        <v>0</v>
      </c>
      <c r="B24" s="168"/>
      <c r="C24" s="168" t="s">
        <v>3</v>
      </c>
      <c r="D24" s="168" t="s">
        <v>4</v>
      </c>
      <c r="E24" s="168" t="s">
        <v>5</v>
      </c>
      <c r="F24" s="169" t="s">
        <v>6</v>
      </c>
      <c r="G24" s="169" t="s">
        <v>7</v>
      </c>
      <c r="H24" s="166" t="s">
        <v>8</v>
      </c>
    </row>
    <row r="25" spans="1:8" ht="15.75" x14ac:dyDescent="0.25">
      <c r="A25" s="86" t="s">
        <v>1</v>
      </c>
      <c r="B25" s="86" t="s">
        <v>2</v>
      </c>
      <c r="C25" s="168"/>
      <c r="D25" s="168"/>
      <c r="E25" s="168"/>
      <c r="F25" s="169"/>
      <c r="G25" s="169"/>
      <c r="H25" s="166"/>
    </row>
    <row r="26" spans="1:8" x14ac:dyDescent="0.25">
      <c r="A26" s="87"/>
      <c r="B26" s="87"/>
      <c r="C26" s="87" t="s">
        <v>13</v>
      </c>
      <c r="D26" s="5" t="s">
        <v>14</v>
      </c>
      <c r="E26" s="87"/>
      <c r="F26" s="6"/>
      <c r="G26" s="6"/>
      <c r="H26" s="7">
        <f>SUM(H27:H28)</f>
        <v>5060.6000000000004</v>
      </c>
    </row>
    <row r="27" spans="1:8" x14ac:dyDescent="0.25">
      <c r="A27" s="32" t="s">
        <v>21</v>
      </c>
      <c r="B27" s="32">
        <v>41500</v>
      </c>
      <c r="C27" s="32" t="s">
        <v>15</v>
      </c>
      <c r="D27" s="58" t="s">
        <v>89</v>
      </c>
      <c r="E27" s="32" t="s">
        <v>16</v>
      </c>
      <c r="F27" s="59">
        <f>'MEMÓRIA DE CÁLCULO'!L23</f>
        <v>8</v>
      </c>
      <c r="G27" s="59">
        <v>184.38</v>
      </c>
      <c r="H27" s="59">
        <f>ROUND(G27*F27,2)</f>
        <v>1475.04</v>
      </c>
    </row>
    <row r="28" spans="1:8" ht="30" x14ac:dyDescent="0.25">
      <c r="A28" s="32" t="s">
        <v>21</v>
      </c>
      <c r="B28" s="32">
        <v>41531</v>
      </c>
      <c r="C28" s="32" t="s">
        <v>17</v>
      </c>
      <c r="D28" s="36" t="s">
        <v>90</v>
      </c>
      <c r="E28" s="32" t="s">
        <v>16</v>
      </c>
      <c r="F28" s="59">
        <f>'MEMÓRIA DE CÁLCULO'!L24</f>
        <v>8.8000000000000007</v>
      </c>
      <c r="G28" s="59">
        <v>407.45</v>
      </c>
      <c r="H28" s="59">
        <f>ROUND(G28*F28,2)</f>
        <v>3585.56</v>
      </c>
    </row>
    <row r="29" spans="1:8" x14ac:dyDescent="0.25">
      <c r="A29" s="87"/>
      <c r="B29" s="87"/>
      <c r="C29" s="87" t="s">
        <v>18</v>
      </c>
      <c r="D29" s="5" t="s">
        <v>19</v>
      </c>
      <c r="E29" s="87"/>
      <c r="F29" s="7"/>
      <c r="G29" s="7"/>
      <c r="H29" s="7">
        <f>SUM(H30:H31)</f>
        <v>64218.606400000004</v>
      </c>
    </row>
    <row r="30" spans="1:8" ht="33.75" customHeight="1" x14ac:dyDescent="0.25">
      <c r="A30" s="60" t="s">
        <v>140</v>
      </c>
      <c r="B30" s="60" t="s">
        <v>92</v>
      </c>
      <c r="C30" s="60" t="s">
        <v>20</v>
      </c>
      <c r="D30" s="61" t="s">
        <v>149</v>
      </c>
      <c r="E30" s="60" t="s">
        <v>16</v>
      </c>
      <c r="F30" s="59">
        <f>'MEMÓRIA DE CÁLCULO'!L26</f>
        <v>2183.67</v>
      </c>
      <c r="G30" s="62">
        <v>18.27</v>
      </c>
      <c r="H30" s="62">
        <f>ROUND(G30*F30,2)</f>
        <v>39895.65</v>
      </c>
    </row>
    <row r="31" spans="1:8" ht="30" x14ac:dyDescent="0.25">
      <c r="A31" s="60" t="s">
        <v>140</v>
      </c>
      <c r="B31" s="60" t="s">
        <v>127</v>
      </c>
      <c r="C31" s="60" t="s">
        <v>125</v>
      </c>
      <c r="D31" s="61" t="s">
        <v>153</v>
      </c>
      <c r="E31" s="60" t="s">
        <v>91</v>
      </c>
      <c r="F31" s="59">
        <f>'MEMÓRIA DE CÁLCULO'!L27</f>
        <v>981.16</v>
      </c>
      <c r="G31" s="62">
        <v>24.79</v>
      </c>
      <c r="H31" s="62">
        <f>G31*F31</f>
        <v>24322.956399999999</v>
      </c>
    </row>
    <row r="32" spans="1:8" x14ac:dyDescent="0.25">
      <c r="A32" s="87"/>
      <c r="B32" s="87"/>
      <c r="C32" s="87" t="s">
        <v>22</v>
      </c>
      <c r="D32" s="5" t="s">
        <v>61</v>
      </c>
      <c r="E32" s="87"/>
      <c r="F32" s="6"/>
      <c r="G32" s="6"/>
      <c r="H32" s="7">
        <f>SUM(H33:H37)</f>
        <v>33972.840000000004</v>
      </c>
    </row>
    <row r="33" spans="1:8" ht="25.5" x14ac:dyDescent="0.25">
      <c r="A33" s="60" t="s">
        <v>21</v>
      </c>
      <c r="B33" s="32">
        <v>42757</v>
      </c>
      <c r="C33" s="32" t="s">
        <v>23</v>
      </c>
      <c r="D33" s="66" t="s">
        <v>85</v>
      </c>
      <c r="E33" s="60" t="s">
        <v>91</v>
      </c>
      <c r="F33" s="65">
        <f>'MEMÓRIA DE CÁLCULO'!L29</f>
        <v>161</v>
      </c>
      <c r="G33" s="63">
        <v>181.33</v>
      </c>
      <c r="H33" s="62">
        <f>ROUND(G33*F34,2)</f>
        <v>1087.98</v>
      </c>
    </row>
    <row r="34" spans="1:8" x14ac:dyDescent="0.25">
      <c r="A34" s="60" t="s">
        <v>21</v>
      </c>
      <c r="B34" s="32">
        <v>43046</v>
      </c>
      <c r="C34" s="32" t="s">
        <v>79</v>
      </c>
      <c r="D34" s="66" t="s">
        <v>86</v>
      </c>
      <c r="E34" s="60" t="s">
        <v>98</v>
      </c>
      <c r="F34" s="63">
        <f>'MEMÓRIA DE CÁLCULO'!L30</f>
        <v>6</v>
      </c>
      <c r="G34" s="63">
        <v>1462.53</v>
      </c>
      <c r="H34" s="62">
        <f>ROUND(G34*F35,2)</f>
        <v>8775.18</v>
      </c>
    </row>
    <row r="35" spans="1:8" x14ac:dyDescent="0.25">
      <c r="A35" s="60" t="s">
        <v>21</v>
      </c>
      <c r="B35" s="64">
        <v>41241</v>
      </c>
      <c r="C35" s="32" t="s">
        <v>80</v>
      </c>
      <c r="D35" s="66" t="s">
        <v>87</v>
      </c>
      <c r="E35" s="60" t="s">
        <v>98</v>
      </c>
      <c r="F35" s="63">
        <f>'MEMÓRIA DE CÁLCULO'!L31</f>
        <v>6</v>
      </c>
      <c r="G35" s="63">
        <v>1424.67</v>
      </c>
      <c r="H35" s="62">
        <f>ROUND(G35*F36,2)</f>
        <v>7123.35</v>
      </c>
    </row>
    <row r="36" spans="1:8" x14ac:dyDescent="0.25">
      <c r="A36" s="60" t="s">
        <v>21</v>
      </c>
      <c r="B36" s="64">
        <v>40732</v>
      </c>
      <c r="C36" s="32" t="s">
        <v>81</v>
      </c>
      <c r="D36" s="66" t="s">
        <v>100</v>
      </c>
      <c r="E36" s="60" t="s">
        <v>98</v>
      </c>
      <c r="F36" s="63">
        <f>'MEMÓRIA DE CÁLCULO'!L32</f>
        <v>5</v>
      </c>
      <c r="G36" s="63">
        <v>587.29999999999995</v>
      </c>
      <c r="H36" s="62">
        <f>ROUND(G36*F37,2)</f>
        <v>5285.7</v>
      </c>
    </row>
    <row r="37" spans="1:8" x14ac:dyDescent="0.25">
      <c r="A37" s="32" t="s">
        <v>21</v>
      </c>
      <c r="B37" s="32" t="s">
        <v>93</v>
      </c>
      <c r="C37" s="32" t="s">
        <v>82</v>
      </c>
      <c r="D37" s="103" t="s">
        <v>88</v>
      </c>
      <c r="E37" s="32" t="s">
        <v>98</v>
      </c>
      <c r="F37" s="65">
        <f>'MEMÓRIA DE CÁLCULO'!L33</f>
        <v>9</v>
      </c>
      <c r="G37" s="65">
        <v>1300.07</v>
      </c>
      <c r="H37" s="59">
        <f>ROUND(G37*F37,2)</f>
        <v>11700.63</v>
      </c>
    </row>
    <row r="38" spans="1:8" x14ac:dyDescent="0.25">
      <c r="A38" s="171" t="s">
        <v>112</v>
      </c>
      <c r="B38" s="171"/>
      <c r="C38" s="171"/>
      <c r="D38" s="171"/>
      <c r="E38" s="171"/>
      <c r="F38" s="171"/>
      <c r="G38" s="171"/>
      <c r="H38" s="73">
        <f>SUM(H26,H29,H32)</f>
        <v>103252.04640000002</v>
      </c>
    </row>
    <row r="39" spans="1:8" x14ac:dyDescent="0.25">
      <c r="A39" s="175"/>
      <c r="B39" s="175"/>
      <c r="C39" s="175"/>
      <c r="D39" s="175"/>
      <c r="E39" s="175"/>
      <c r="F39" s="175"/>
      <c r="G39" s="175"/>
      <c r="H39" s="175"/>
    </row>
    <row r="40" spans="1:8" ht="15.75" x14ac:dyDescent="0.25">
      <c r="A40" s="167" t="s">
        <v>102</v>
      </c>
      <c r="B40" s="167"/>
      <c r="C40" s="167"/>
      <c r="D40" s="167"/>
      <c r="E40" s="167"/>
      <c r="F40" s="167"/>
      <c r="G40" s="167"/>
      <c r="H40" s="167"/>
    </row>
    <row r="41" spans="1:8" ht="15.75" x14ac:dyDescent="0.25">
      <c r="A41" s="168" t="s">
        <v>0</v>
      </c>
      <c r="B41" s="168"/>
      <c r="C41" s="168" t="s">
        <v>3</v>
      </c>
      <c r="D41" s="168" t="s">
        <v>4</v>
      </c>
      <c r="E41" s="168" t="s">
        <v>5</v>
      </c>
      <c r="F41" s="169" t="s">
        <v>6</v>
      </c>
      <c r="G41" s="169" t="s">
        <v>7</v>
      </c>
      <c r="H41" s="166" t="s">
        <v>8</v>
      </c>
    </row>
    <row r="42" spans="1:8" ht="15.75" x14ac:dyDescent="0.25">
      <c r="A42" s="86" t="s">
        <v>1</v>
      </c>
      <c r="B42" s="86" t="s">
        <v>2</v>
      </c>
      <c r="C42" s="168"/>
      <c r="D42" s="168"/>
      <c r="E42" s="168"/>
      <c r="F42" s="169"/>
      <c r="G42" s="169"/>
      <c r="H42" s="166"/>
    </row>
    <row r="43" spans="1:8" x14ac:dyDescent="0.25">
      <c r="A43" s="87"/>
      <c r="B43" s="87"/>
      <c r="C43" s="87" t="s">
        <v>13</v>
      </c>
      <c r="D43" s="5" t="s">
        <v>14</v>
      </c>
      <c r="E43" s="87"/>
      <c r="F43" s="6"/>
      <c r="G43" s="6"/>
      <c r="H43" s="7">
        <f>SUM(H44:H45)</f>
        <v>5060.6000000000004</v>
      </c>
    </row>
    <row r="44" spans="1:8" x14ac:dyDescent="0.25">
      <c r="A44" s="32" t="s">
        <v>21</v>
      </c>
      <c r="B44" s="32">
        <v>41500</v>
      </c>
      <c r="C44" s="32" t="s">
        <v>15</v>
      </c>
      <c r="D44" s="58" t="s">
        <v>89</v>
      </c>
      <c r="E44" s="32" t="s">
        <v>16</v>
      </c>
      <c r="F44" s="59">
        <f>'MEMÓRIA DE CÁLCULO'!L38</f>
        <v>8</v>
      </c>
      <c r="G44" s="59">
        <v>184.38</v>
      </c>
      <c r="H44" s="59">
        <f>ROUND(G44*F44,2)</f>
        <v>1475.04</v>
      </c>
    </row>
    <row r="45" spans="1:8" ht="30" x14ac:dyDescent="0.25">
      <c r="A45" s="32" t="s">
        <v>21</v>
      </c>
      <c r="B45" s="32">
        <v>41531</v>
      </c>
      <c r="C45" s="32" t="s">
        <v>17</v>
      </c>
      <c r="D45" s="36" t="s">
        <v>90</v>
      </c>
      <c r="E45" s="32" t="s">
        <v>16</v>
      </c>
      <c r="F45" s="59">
        <f>'MEMÓRIA DE CÁLCULO'!L39</f>
        <v>8.8000000000000007</v>
      </c>
      <c r="G45" s="59">
        <v>407.45</v>
      </c>
      <c r="H45" s="59">
        <f>ROUND(G45*F45,2)</f>
        <v>3585.56</v>
      </c>
    </row>
    <row r="46" spans="1:8" x14ac:dyDescent="0.25">
      <c r="A46" s="87"/>
      <c r="B46" s="87"/>
      <c r="C46" s="87" t="s">
        <v>18</v>
      </c>
      <c r="D46" s="5" t="s">
        <v>19</v>
      </c>
      <c r="E46" s="87"/>
      <c r="F46" s="7"/>
      <c r="G46" s="7"/>
      <c r="H46" s="7">
        <f>SUM(H47:H48)</f>
        <v>27017.927</v>
      </c>
    </row>
    <row r="47" spans="1:8" ht="34.5" customHeight="1" x14ac:dyDescent="0.25">
      <c r="A47" s="60" t="s">
        <v>140</v>
      </c>
      <c r="B47" s="60" t="s">
        <v>92</v>
      </c>
      <c r="C47" s="60" t="s">
        <v>20</v>
      </c>
      <c r="D47" s="61" t="s">
        <v>149</v>
      </c>
      <c r="E47" s="60" t="s">
        <v>16</v>
      </c>
      <c r="F47" s="59">
        <f>'MEMÓRIA DE CÁLCULO'!L41</f>
        <v>896.31000000000006</v>
      </c>
      <c r="G47" s="62">
        <v>18.27</v>
      </c>
      <c r="H47" s="62">
        <f>ROUND(G47*F47,2)</f>
        <v>16375.58</v>
      </c>
    </row>
    <row r="48" spans="1:8" ht="30" x14ac:dyDescent="0.25">
      <c r="A48" s="60" t="s">
        <v>140</v>
      </c>
      <c r="B48" s="60" t="s">
        <v>127</v>
      </c>
      <c r="C48" s="60" t="s">
        <v>125</v>
      </c>
      <c r="D48" s="61" t="s">
        <v>153</v>
      </c>
      <c r="E48" s="60" t="s">
        <v>91</v>
      </c>
      <c r="F48" s="59">
        <f>'MEMÓRIA DE CÁLCULO'!L42</f>
        <v>429.3</v>
      </c>
      <c r="G48" s="62">
        <v>24.79</v>
      </c>
      <c r="H48" s="62">
        <f>F48*G48</f>
        <v>10642.347</v>
      </c>
    </row>
    <row r="49" spans="1:8" x14ac:dyDescent="0.25">
      <c r="A49" s="87"/>
      <c r="B49" s="87"/>
      <c r="C49" s="87" t="s">
        <v>22</v>
      </c>
      <c r="D49" s="5" t="s">
        <v>61</v>
      </c>
      <c r="E49" s="87"/>
      <c r="F49" s="6"/>
      <c r="G49" s="6"/>
      <c r="H49" s="7">
        <f>SUM(H50:H52)</f>
        <v>12881.18</v>
      </c>
    </row>
    <row r="50" spans="1:8" ht="25.5" x14ac:dyDescent="0.25">
      <c r="A50" s="60" t="s">
        <v>21</v>
      </c>
      <c r="B50" s="32">
        <v>42757</v>
      </c>
      <c r="C50" s="32" t="s">
        <v>23</v>
      </c>
      <c r="D50" s="66" t="s">
        <v>85</v>
      </c>
      <c r="E50" s="60" t="s">
        <v>91</v>
      </c>
      <c r="F50" s="63">
        <f>'MEMÓRIA DE CÁLCULO'!L44</f>
        <v>14.18</v>
      </c>
      <c r="G50" s="63">
        <v>181.33</v>
      </c>
      <c r="H50" s="62">
        <f>ROUND(G50*F50,2)</f>
        <v>2571.2600000000002</v>
      </c>
    </row>
    <row r="51" spans="1:8" x14ac:dyDescent="0.25">
      <c r="A51" s="60" t="s">
        <v>21</v>
      </c>
      <c r="B51" s="64">
        <v>41241</v>
      </c>
      <c r="C51" s="32" t="s">
        <v>79</v>
      </c>
      <c r="D51" s="66" t="s">
        <v>87</v>
      </c>
      <c r="E51" s="60" t="s">
        <v>98</v>
      </c>
      <c r="F51" s="63">
        <f>'MEMÓRIA DE CÁLCULO'!L45</f>
        <v>6</v>
      </c>
      <c r="G51" s="63">
        <v>1424.67</v>
      </c>
      <c r="H51" s="62">
        <f t="shared" ref="H51" si="1">ROUND(G51*F51,2)</f>
        <v>8548.02</v>
      </c>
    </row>
    <row r="52" spans="1:8" x14ac:dyDescent="0.25">
      <c r="A52" s="60" t="s">
        <v>21</v>
      </c>
      <c r="B52" s="64">
        <v>40732</v>
      </c>
      <c r="C52" s="32" t="s">
        <v>80</v>
      </c>
      <c r="D52" s="66" t="s">
        <v>100</v>
      </c>
      <c r="E52" s="60" t="s">
        <v>98</v>
      </c>
      <c r="F52" s="63">
        <f>'MEMÓRIA DE CÁLCULO'!L46</f>
        <v>3</v>
      </c>
      <c r="G52" s="63">
        <v>587.29999999999995</v>
      </c>
      <c r="H52" s="62">
        <f>ROUND(G52*F52,2)</f>
        <v>1761.9</v>
      </c>
    </row>
    <row r="53" spans="1:8" x14ac:dyDescent="0.25">
      <c r="A53" s="171" t="s">
        <v>112</v>
      </c>
      <c r="B53" s="171"/>
      <c r="C53" s="171"/>
      <c r="D53" s="171"/>
      <c r="E53" s="171"/>
      <c r="F53" s="171"/>
      <c r="G53" s="171"/>
      <c r="H53" s="73">
        <f>SUM(H43,H46,H49)</f>
        <v>44959.707000000002</v>
      </c>
    </row>
    <row r="54" spans="1:8" x14ac:dyDescent="0.25">
      <c r="A54" s="175"/>
      <c r="B54" s="175"/>
      <c r="C54" s="175"/>
      <c r="D54" s="175"/>
      <c r="E54" s="175"/>
      <c r="F54" s="175"/>
      <c r="G54" s="175"/>
      <c r="H54" s="175"/>
    </row>
    <row r="55" spans="1:8" ht="15.75" x14ac:dyDescent="0.25">
      <c r="A55" s="167" t="s">
        <v>115</v>
      </c>
      <c r="B55" s="167"/>
      <c r="C55" s="167"/>
      <c r="D55" s="167"/>
      <c r="E55" s="167"/>
      <c r="F55" s="167"/>
      <c r="G55" s="167"/>
      <c r="H55" s="167"/>
    </row>
    <row r="56" spans="1:8" s="109" customFormat="1" ht="15.75" x14ac:dyDescent="0.25">
      <c r="A56" s="168" t="s">
        <v>0</v>
      </c>
      <c r="B56" s="168"/>
      <c r="C56" s="168" t="s">
        <v>3</v>
      </c>
      <c r="D56" s="168" t="s">
        <v>4</v>
      </c>
      <c r="E56" s="168" t="s">
        <v>5</v>
      </c>
      <c r="F56" s="169" t="s">
        <v>6</v>
      </c>
      <c r="G56" s="169" t="s">
        <v>7</v>
      </c>
      <c r="H56" s="166" t="s">
        <v>8</v>
      </c>
    </row>
    <row r="57" spans="1:8" s="109" customFormat="1" ht="15.75" x14ac:dyDescent="0.25">
      <c r="A57" s="86" t="s">
        <v>1</v>
      </c>
      <c r="B57" s="86" t="s">
        <v>2</v>
      </c>
      <c r="C57" s="168"/>
      <c r="D57" s="168"/>
      <c r="E57" s="168"/>
      <c r="F57" s="169"/>
      <c r="G57" s="169"/>
      <c r="H57" s="166"/>
    </row>
    <row r="58" spans="1:8" x14ac:dyDescent="0.25">
      <c r="A58" s="87"/>
      <c r="B58" s="87"/>
      <c r="C58" s="87" t="s">
        <v>13</v>
      </c>
      <c r="D58" s="5" t="s">
        <v>14</v>
      </c>
      <c r="E58" s="87"/>
      <c r="F58" s="6"/>
      <c r="G58" s="6"/>
      <c r="H58" s="7">
        <f>SUM(H59:H60)</f>
        <v>5060.6000000000004</v>
      </c>
    </row>
    <row r="59" spans="1:8" x14ac:dyDescent="0.25">
      <c r="A59" s="32" t="s">
        <v>21</v>
      </c>
      <c r="B59" s="32">
        <v>41500</v>
      </c>
      <c r="C59" s="32" t="s">
        <v>15</v>
      </c>
      <c r="D59" s="58" t="s">
        <v>89</v>
      </c>
      <c r="E59" s="32" t="s">
        <v>16</v>
      </c>
      <c r="F59" s="59">
        <f>'MEMÓRIA DE CÁLCULO'!L51</f>
        <v>8</v>
      </c>
      <c r="G59" s="59">
        <v>184.38</v>
      </c>
      <c r="H59" s="59">
        <f>ROUND(G59*F59,2)</f>
        <v>1475.04</v>
      </c>
    </row>
    <row r="60" spans="1:8" ht="30" x14ac:dyDescent="0.25">
      <c r="A60" s="32" t="s">
        <v>21</v>
      </c>
      <c r="B60" s="32">
        <v>41531</v>
      </c>
      <c r="C60" s="32" t="s">
        <v>17</v>
      </c>
      <c r="D60" s="36" t="s">
        <v>90</v>
      </c>
      <c r="E60" s="32" t="s">
        <v>16</v>
      </c>
      <c r="F60" s="59">
        <f>'MEMÓRIA DE CÁLCULO'!L52</f>
        <v>8.8000000000000007</v>
      </c>
      <c r="G60" s="59">
        <v>407.45</v>
      </c>
      <c r="H60" s="59">
        <f>ROUND(G60*F60,2)</f>
        <v>3585.56</v>
      </c>
    </row>
    <row r="61" spans="1:8" x14ac:dyDescent="0.25">
      <c r="A61" s="87"/>
      <c r="B61" s="87"/>
      <c r="C61" s="87" t="s">
        <v>18</v>
      </c>
      <c r="D61" s="5" t="s">
        <v>19</v>
      </c>
      <c r="E61" s="87"/>
      <c r="F61" s="7"/>
      <c r="G61" s="7"/>
      <c r="H61" s="7">
        <f>SUM(H62:H63)</f>
        <v>41181.662700000001</v>
      </c>
    </row>
    <row r="62" spans="1:8" ht="34.5" customHeight="1" x14ac:dyDescent="0.25">
      <c r="A62" s="60" t="s">
        <v>140</v>
      </c>
      <c r="B62" s="60" t="s">
        <v>92</v>
      </c>
      <c r="C62" s="60" t="s">
        <v>20</v>
      </c>
      <c r="D62" s="61" t="s">
        <v>149</v>
      </c>
      <c r="E62" s="60" t="s">
        <v>16</v>
      </c>
      <c r="F62" s="59">
        <f>'MEMÓRIA DE CÁLCULO'!L54</f>
        <v>1319</v>
      </c>
      <c r="G62" s="62">
        <v>18.27</v>
      </c>
      <c r="H62" s="62">
        <f>ROUND(G62*F62,2)</f>
        <v>24098.13</v>
      </c>
    </row>
    <row r="63" spans="1:8" ht="30" x14ac:dyDescent="0.25">
      <c r="A63" s="60" t="s">
        <v>140</v>
      </c>
      <c r="B63" s="60" t="s">
        <v>127</v>
      </c>
      <c r="C63" s="60" t="s">
        <v>125</v>
      </c>
      <c r="D63" s="61" t="s">
        <v>153</v>
      </c>
      <c r="E63" s="60" t="s">
        <v>91</v>
      </c>
      <c r="F63" s="59">
        <f>'MEMÓRIA DE CÁLCULO'!L55</f>
        <v>689.13</v>
      </c>
      <c r="G63" s="62">
        <v>24.79</v>
      </c>
      <c r="H63" s="62">
        <f>G63*F63</f>
        <v>17083.5327</v>
      </c>
    </row>
    <row r="64" spans="1:8" x14ac:dyDescent="0.25">
      <c r="A64" s="87"/>
      <c r="B64" s="87"/>
      <c r="C64" s="87" t="s">
        <v>22</v>
      </c>
      <c r="D64" s="5" t="s">
        <v>61</v>
      </c>
      <c r="E64" s="87"/>
      <c r="F64" s="6"/>
      <c r="G64" s="6"/>
      <c r="H64" s="7">
        <f>SUM(H65:H68)</f>
        <v>19579.940000000002</v>
      </c>
    </row>
    <row r="65" spans="1:10" ht="25.5" x14ac:dyDescent="0.25">
      <c r="A65" s="60" t="s">
        <v>21</v>
      </c>
      <c r="B65" s="32">
        <v>42757</v>
      </c>
      <c r="C65" s="32" t="s">
        <v>23</v>
      </c>
      <c r="D65" s="66" t="s">
        <v>85</v>
      </c>
      <c r="E65" s="60" t="s">
        <v>91</v>
      </c>
      <c r="F65" s="63">
        <f>'MEMÓRIA DE CÁLCULO'!L57</f>
        <v>6.24</v>
      </c>
      <c r="G65" s="63">
        <v>181.33</v>
      </c>
      <c r="H65" s="62">
        <f>ROUND(G65*F65,2)</f>
        <v>1131.5</v>
      </c>
    </row>
    <row r="66" spans="1:10" x14ac:dyDescent="0.25">
      <c r="A66" s="60" t="s">
        <v>21</v>
      </c>
      <c r="B66" s="64">
        <v>41241</v>
      </c>
      <c r="C66" s="32" t="s">
        <v>79</v>
      </c>
      <c r="D66" s="66" t="s">
        <v>87</v>
      </c>
      <c r="E66" s="60" t="s">
        <v>98</v>
      </c>
      <c r="F66" s="63">
        <f>'MEMÓRIA DE CÁLCULO'!L58</f>
        <v>4</v>
      </c>
      <c r="G66" s="63">
        <v>1424.67</v>
      </c>
      <c r="H66" s="62">
        <f t="shared" ref="H66" si="2">ROUND(G66*F66,2)</f>
        <v>5698.68</v>
      </c>
    </row>
    <row r="67" spans="1:10" x14ac:dyDescent="0.25">
      <c r="A67" s="60" t="s">
        <v>21</v>
      </c>
      <c r="B67" s="64">
        <v>40732</v>
      </c>
      <c r="C67" s="32" t="s">
        <v>80</v>
      </c>
      <c r="D67" s="66" t="s">
        <v>100</v>
      </c>
      <c r="E67" s="60" t="s">
        <v>98</v>
      </c>
      <c r="F67" s="63">
        <f>'MEMÓRIA DE CÁLCULO'!L59</f>
        <v>4</v>
      </c>
      <c r="G67" s="63">
        <v>587.29999999999995</v>
      </c>
      <c r="H67" s="62">
        <f>ROUND(G67*F67,2)</f>
        <v>2349.1999999999998</v>
      </c>
    </row>
    <row r="68" spans="1:10" x14ac:dyDescent="0.25">
      <c r="A68" s="32" t="s">
        <v>21</v>
      </c>
      <c r="B68" s="32" t="s">
        <v>93</v>
      </c>
      <c r="C68" s="32" t="s">
        <v>81</v>
      </c>
      <c r="D68" s="103" t="s">
        <v>88</v>
      </c>
      <c r="E68" s="32" t="s">
        <v>98</v>
      </c>
      <c r="F68" s="63">
        <f>'MEMÓRIA DE CÁLCULO'!L60</f>
        <v>8</v>
      </c>
      <c r="G68" s="65">
        <v>1300.07</v>
      </c>
      <c r="H68" s="59">
        <f>ROUND(G68*F68,2)</f>
        <v>10400.56</v>
      </c>
    </row>
    <row r="69" spans="1:10" x14ac:dyDescent="0.25">
      <c r="A69" s="171" t="s">
        <v>112</v>
      </c>
      <c r="B69" s="171"/>
      <c r="C69" s="171"/>
      <c r="D69" s="171"/>
      <c r="E69" s="171"/>
      <c r="F69" s="171"/>
      <c r="G69" s="171"/>
      <c r="H69" s="73">
        <f>SUM(H58,H61,H64)</f>
        <v>65822.202699999994</v>
      </c>
    </row>
    <row r="70" spans="1:10" x14ac:dyDescent="0.25">
      <c r="A70" s="172"/>
      <c r="B70" s="172"/>
      <c r="C70" s="172"/>
      <c r="D70" s="172"/>
      <c r="E70" s="172"/>
      <c r="F70" s="172"/>
      <c r="G70" s="172"/>
      <c r="H70" s="172"/>
      <c r="I70" s="104"/>
      <c r="J70" s="104"/>
    </row>
    <row r="71" spans="1:10" ht="15.75" x14ac:dyDescent="0.25">
      <c r="A71" s="170" t="s">
        <v>120</v>
      </c>
      <c r="B71" s="170"/>
      <c r="C71" s="170"/>
      <c r="D71" s="170"/>
      <c r="E71" s="170"/>
      <c r="F71" s="170"/>
      <c r="G71" s="170"/>
      <c r="H71" s="75">
        <f>SUM(H21,H38,H53,H69)</f>
        <v>322712.09990000003</v>
      </c>
    </row>
  </sheetData>
  <mergeCells count="47">
    <mergeCell ref="A39:H39"/>
    <mergeCell ref="A54:H54"/>
    <mergeCell ref="A21:G21"/>
    <mergeCell ref="A38:G38"/>
    <mergeCell ref="A53:G53"/>
    <mergeCell ref="A23:H23"/>
    <mergeCell ref="A24:B24"/>
    <mergeCell ref="C24:C25"/>
    <mergeCell ref="D24:D25"/>
    <mergeCell ref="E24:E25"/>
    <mergeCell ref="F24:F25"/>
    <mergeCell ref="G24:G25"/>
    <mergeCell ref="H24:H25"/>
    <mergeCell ref="A40:H40"/>
    <mergeCell ref="A41:B41"/>
    <mergeCell ref="A71:G71"/>
    <mergeCell ref="A69:G69"/>
    <mergeCell ref="A70:H70"/>
    <mergeCell ref="E1:H1"/>
    <mergeCell ref="A4:D4"/>
    <mergeCell ref="A1:D1"/>
    <mergeCell ref="H7:H8"/>
    <mergeCell ref="A2:D2"/>
    <mergeCell ref="A7:B7"/>
    <mergeCell ref="C7:C8"/>
    <mergeCell ref="D7:D8"/>
    <mergeCell ref="E7:E8"/>
    <mergeCell ref="F7:F8"/>
    <mergeCell ref="G7:G8"/>
    <mergeCell ref="A6:H6"/>
    <mergeCell ref="A5:H5"/>
    <mergeCell ref="A3:D3"/>
    <mergeCell ref="H41:H42"/>
    <mergeCell ref="A55:H55"/>
    <mergeCell ref="A56:B56"/>
    <mergeCell ref="C56:C57"/>
    <mergeCell ref="D56:D57"/>
    <mergeCell ref="E56:E57"/>
    <mergeCell ref="F56:F57"/>
    <mergeCell ref="G56:G57"/>
    <mergeCell ref="H56:H57"/>
    <mergeCell ref="C41:C42"/>
    <mergeCell ref="D41:D42"/>
    <mergeCell ref="E41:E42"/>
    <mergeCell ref="F41:F42"/>
    <mergeCell ref="G41:G42"/>
    <mergeCell ref="A22:H22"/>
  </mergeCells>
  <pageMargins left="0.511811024" right="0.511811024" top="1.2749999999999999" bottom="0.78740157499999996" header="0.31496062000000002" footer="0.31496062000000002"/>
  <pageSetup paperSize="9" scale="82" fitToHeight="0" orientation="landscape" r:id="rId1"/>
  <headerFooter>
    <oddHeader>&amp;C&amp;G</oddHeader>
    <oddFooter>&amp;C&amp;"-,Itálico"Logradouro: Rua Elias Estevão Colnago, nº 65 – Centro - Itarana/ES. CEP 29620-000 
Tel.: (27) 3720-4900 – Site: www.itarana.es.gov.br – CNPJ: 27.104.363/0001-23</oddFooter>
  </headerFooter>
  <ignoredErrors>
    <ignoredError sqref="H15 H29" formula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60"/>
  <sheetViews>
    <sheetView view="pageBreakPreview" topLeftCell="A28" zoomScale="90" zoomScaleNormal="100" zoomScaleSheetLayoutView="90" zoomScalePageLayoutView="60" workbookViewId="0">
      <selection activeCell="A57" sqref="A57:A60"/>
    </sheetView>
  </sheetViews>
  <sheetFormatPr defaultRowHeight="15.75" x14ac:dyDescent="0.25"/>
  <cols>
    <col min="1" max="1" width="7.85546875" style="131" customWidth="1"/>
    <col min="2" max="2" width="62.7109375" style="109" customWidth="1"/>
    <col min="3" max="3" width="9.140625" style="131" customWidth="1"/>
    <col min="4" max="4" width="9.140625" style="132" customWidth="1"/>
    <col min="5" max="5" width="10.5703125" style="132" bestFit="1" customWidth="1"/>
    <col min="6" max="7" width="9.140625" style="132"/>
    <col min="8" max="8" width="10.7109375" style="132" customWidth="1"/>
    <col min="9" max="10" width="9.140625" style="132"/>
    <col min="11" max="11" width="11.85546875" style="132" bestFit="1" customWidth="1"/>
    <col min="12" max="12" width="11.7109375" style="132" customWidth="1"/>
    <col min="13" max="16384" width="9.140625" style="109"/>
  </cols>
  <sheetData>
    <row r="1" spans="1:12" ht="39.75" customHeight="1" x14ac:dyDescent="0.25">
      <c r="A1" s="177" t="s">
        <v>123</v>
      </c>
      <c r="B1" s="178"/>
      <c r="C1" s="178"/>
      <c r="D1" s="178"/>
      <c r="E1" s="179"/>
      <c r="F1" s="180" t="s">
        <v>24</v>
      </c>
      <c r="G1" s="180"/>
      <c r="H1" s="180"/>
      <c r="I1" s="180"/>
      <c r="J1" s="180"/>
      <c r="K1" s="180"/>
      <c r="L1" s="180"/>
    </row>
    <row r="2" spans="1:12" x14ac:dyDescent="0.25">
      <c r="A2" s="181" t="s">
        <v>121</v>
      </c>
      <c r="B2" s="181"/>
      <c r="C2" s="181"/>
      <c r="D2" s="181"/>
      <c r="E2" s="181"/>
      <c r="F2" s="180"/>
      <c r="G2" s="180"/>
      <c r="H2" s="180"/>
      <c r="I2" s="180"/>
      <c r="J2" s="180"/>
      <c r="K2" s="180"/>
      <c r="L2" s="180"/>
    </row>
    <row r="3" spans="1:12" x14ac:dyDescent="0.25">
      <c r="A3" s="181" t="s">
        <v>122</v>
      </c>
      <c r="B3" s="181"/>
      <c r="C3" s="181"/>
      <c r="D3" s="181"/>
      <c r="E3" s="181"/>
      <c r="F3" s="180"/>
      <c r="G3" s="180"/>
      <c r="H3" s="180"/>
      <c r="I3" s="180"/>
      <c r="J3" s="180"/>
      <c r="K3" s="180"/>
      <c r="L3" s="180"/>
    </row>
    <row r="4" spans="1:12" x14ac:dyDescent="0.25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</row>
    <row r="5" spans="1:12" s="110" customFormat="1" x14ac:dyDescent="0.25">
      <c r="A5" s="167" t="s">
        <v>78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</row>
    <row r="6" spans="1:12" x14ac:dyDescent="0.25">
      <c r="A6" s="111" t="s">
        <v>3</v>
      </c>
      <c r="B6" s="112" t="s">
        <v>25</v>
      </c>
      <c r="C6" s="112" t="s">
        <v>26</v>
      </c>
      <c r="D6" s="113" t="s">
        <v>6</v>
      </c>
      <c r="E6" s="113" t="s">
        <v>27</v>
      </c>
      <c r="F6" s="113" t="s">
        <v>28</v>
      </c>
      <c r="G6" s="113" t="s">
        <v>29</v>
      </c>
      <c r="H6" s="113" t="s">
        <v>30</v>
      </c>
      <c r="I6" s="113" t="s">
        <v>31</v>
      </c>
      <c r="J6" s="113" t="s">
        <v>33</v>
      </c>
      <c r="K6" s="113" t="s">
        <v>32</v>
      </c>
      <c r="L6" s="113" t="s">
        <v>8</v>
      </c>
    </row>
    <row r="7" spans="1:12" s="117" customFormat="1" x14ac:dyDescent="0.25">
      <c r="A7" s="114" t="s">
        <v>13</v>
      </c>
      <c r="B7" s="115" t="str">
        <f>'PLANILHA ORÇAMENTÁRIA'!D9</f>
        <v>SERVIÇOS PRELIMINARES</v>
      </c>
      <c r="C7" s="114"/>
      <c r="D7" s="116"/>
      <c r="E7" s="116"/>
      <c r="F7" s="116"/>
      <c r="G7" s="116"/>
      <c r="H7" s="116"/>
      <c r="I7" s="116"/>
      <c r="J7" s="116"/>
      <c r="K7" s="116"/>
      <c r="L7" s="116"/>
    </row>
    <row r="8" spans="1:12" s="117" customFormat="1" ht="16.5" customHeight="1" x14ac:dyDescent="0.25">
      <c r="A8" s="118" t="s">
        <v>15</v>
      </c>
      <c r="B8" s="119" t="str">
        <f>'PLANILHA ORÇAMENTÁRIA'!D10</f>
        <v>Placa de obra nas dimensões de 3,0 x 6,0 m, padrão DER-ES.</v>
      </c>
      <c r="C8" s="120" t="s">
        <v>16</v>
      </c>
      <c r="D8" s="45">
        <v>1</v>
      </c>
      <c r="E8" s="45">
        <v>4</v>
      </c>
      <c r="F8" s="45" t="s">
        <v>34</v>
      </c>
      <c r="G8" s="45">
        <v>2</v>
      </c>
      <c r="H8" s="45">
        <f>G8*E8</f>
        <v>8</v>
      </c>
      <c r="I8" s="45" t="s">
        <v>34</v>
      </c>
      <c r="J8" s="45" t="s">
        <v>34</v>
      </c>
      <c r="K8" s="45" t="s">
        <v>34</v>
      </c>
      <c r="L8" s="45">
        <f>H8</f>
        <v>8</v>
      </c>
    </row>
    <row r="9" spans="1:12" s="117" customFormat="1" ht="45.75" customHeight="1" x14ac:dyDescent="0.25">
      <c r="A9" s="118" t="s">
        <v>17</v>
      </c>
      <c r="B9" s="119" t="str">
        <f>'PLANILHA ORÇAMENTÁRIA'!D11</f>
        <v>Barracão em chapa compensada 12mm e pont. 8x8cm, piso cimentado e cobertura de telhas fibrocimento 6mm, incl. ponto de luz.</v>
      </c>
      <c r="C9" s="120" t="s">
        <v>16</v>
      </c>
      <c r="D9" s="45">
        <v>1</v>
      </c>
      <c r="E9" s="45">
        <v>4</v>
      </c>
      <c r="F9" s="45">
        <v>2.2000000000000002</v>
      </c>
      <c r="G9" s="45" t="s">
        <v>34</v>
      </c>
      <c r="H9" s="45">
        <f>F9*E9</f>
        <v>8.8000000000000007</v>
      </c>
      <c r="I9" s="45" t="s">
        <v>34</v>
      </c>
      <c r="J9" s="45" t="s">
        <v>34</v>
      </c>
      <c r="K9" s="45" t="s">
        <v>34</v>
      </c>
      <c r="L9" s="45">
        <f>H9</f>
        <v>8.8000000000000007</v>
      </c>
    </row>
    <row r="10" spans="1:12" x14ac:dyDescent="0.25">
      <c r="A10" s="114" t="s">
        <v>18</v>
      </c>
      <c r="B10" s="115" t="str">
        <f>'PLANILHA ORÇAMENTÁRIA'!D12</f>
        <v>PAVIMENTAÇÃO</v>
      </c>
      <c r="C10" s="114"/>
      <c r="D10" s="116"/>
      <c r="E10" s="116"/>
      <c r="F10" s="116"/>
      <c r="G10" s="116"/>
      <c r="H10" s="116"/>
      <c r="I10" s="116"/>
      <c r="J10" s="116"/>
      <c r="K10" s="116"/>
      <c r="L10" s="121"/>
    </row>
    <row r="11" spans="1:12" ht="49.5" customHeight="1" x14ac:dyDescent="0.25">
      <c r="A11" s="120" t="s">
        <v>20</v>
      </c>
      <c r="B11" s="122" t="str">
        <f>'PLANILHA ORÇAMENTÁRIA'!D13</f>
        <v>Blocos pré-moldados de concreto tipo pavi-s ou equivalente, espessura de 8 cm e resistência a compressão mínima de 35MPa, assentados sobre colchão de pó de pedra na espessura de 10 cm.</v>
      </c>
      <c r="C11" s="120" t="str">
        <f>'PLANILHA ORÇAMENTÁRIA'!E13</f>
        <v>m²</v>
      </c>
      <c r="D11" s="123">
        <v>1</v>
      </c>
      <c r="E11" s="45">
        <v>353.21</v>
      </c>
      <c r="F11" s="45">
        <v>4.5</v>
      </c>
      <c r="G11" s="45" t="s">
        <v>34</v>
      </c>
      <c r="H11" s="45">
        <f t="shared" ref="H11" si="0">F11*E11</f>
        <v>1589.4449999999999</v>
      </c>
      <c r="I11" s="45" t="s">
        <v>34</v>
      </c>
      <c r="J11" s="45" t="s">
        <v>34</v>
      </c>
      <c r="K11" s="45" t="s">
        <v>34</v>
      </c>
      <c r="L11" s="45">
        <f>H11</f>
        <v>1589.4449999999999</v>
      </c>
    </row>
    <row r="12" spans="1:12" s="117" customFormat="1" ht="35.25" customHeight="1" x14ac:dyDescent="0.25">
      <c r="A12" s="120" t="s">
        <v>125</v>
      </c>
      <c r="B12" s="122" t="s">
        <v>126</v>
      </c>
      <c r="C12" s="124" t="s">
        <v>91</v>
      </c>
      <c r="D12" s="124">
        <v>1</v>
      </c>
      <c r="E12" s="124">
        <v>641.22</v>
      </c>
      <c r="F12" s="124" t="s">
        <v>34</v>
      </c>
      <c r="G12" s="124" t="s">
        <v>34</v>
      </c>
      <c r="H12" s="124" t="s">
        <v>34</v>
      </c>
      <c r="I12" s="124" t="s">
        <v>34</v>
      </c>
      <c r="J12" s="124" t="s">
        <v>34</v>
      </c>
      <c r="K12" s="124" t="s">
        <v>34</v>
      </c>
      <c r="L12" s="124">
        <f>E12</f>
        <v>641.22</v>
      </c>
    </row>
    <row r="13" spans="1:12" x14ac:dyDescent="0.25">
      <c r="A13" s="114" t="s">
        <v>22</v>
      </c>
      <c r="B13" s="115" t="str">
        <f>'PLANILHA ORÇAMENTÁRIA'!D15</f>
        <v>DRENAGEM</v>
      </c>
      <c r="C13" s="114"/>
      <c r="D13" s="116"/>
      <c r="E13" s="116"/>
      <c r="F13" s="116"/>
      <c r="G13" s="116"/>
      <c r="H13" s="116"/>
      <c r="I13" s="116"/>
      <c r="J13" s="116"/>
      <c r="K13" s="116"/>
      <c r="L13" s="116"/>
    </row>
    <row r="14" spans="1:12" ht="28.35" customHeight="1" x14ac:dyDescent="0.25">
      <c r="A14" s="118" t="s">
        <v>23</v>
      </c>
      <c r="B14" s="125" t="s">
        <v>85</v>
      </c>
      <c r="C14" s="120" t="s">
        <v>91</v>
      </c>
      <c r="D14" s="45">
        <v>1</v>
      </c>
      <c r="E14" s="45">
        <v>144</v>
      </c>
      <c r="F14" s="45" t="s">
        <v>34</v>
      </c>
      <c r="G14" s="45" t="s">
        <v>34</v>
      </c>
      <c r="H14" s="45" t="s">
        <v>34</v>
      </c>
      <c r="I14" s="45" t="s">
        <v>34</v>
      </c>
      <c r="J14" s="45" t="s">
        <v>34</v>
      </c>
      <c r="K14" s="45" t="s">
        <v>34</v>
      </c>
      <c r="L14" s="45">
        <f>E14</f>
        <v>144</v>
      </c>
    </row>
    <row r="15" spans="1:12" ht="28.35" customHeight="1" x14ac:dyDescent="0.25">
      <c r="A15" s="118" t="s">
        <v>79</v>
      </c>
      <c r="B15" s="125" t="s">
        <v>86</v>
      </c>
      <c r="C15" s="120" t="s">
        <v>98</v>
      </c>
      <c r="D15" s="45">
        <v>8</v>
      </c>
      <c r="E15" s="123" t="s">
        <v>34</v>
      </c>
      <c r="F15" s="123" t="s">
        <v>34</v>
      </c>
      <c r="G15" s="123" t="s">
        <v>34</v>
      </c>
      <c r="H15" s="123" t="s">
        <v>34</v>
      </c>
      <c r="I15" s="123" t="s">
        <v>34</v>
      </c>
      <c r="J15" s="123" t="s">
        <v>34</v>
      </c>
      <c r="K15" s="123" t="s">
        <v>34</v>
      </c>
      <c r="L15" s="45">
        <f>D15</f>
        <v>8</v>
      </c>
    </row>
    <row r="16" spans="1:12" ht="28.35" customHeight="1" x14ac:dyDescent="0.25">
      <c r="A16" s="118" t="s">
        <v>80</v>
      </c>
      <c r="B16" s="125" t="s">
        <v>87</v>
      </c>
      <c r="C16" s="120" t="s">
        <v>98</v>
      </c>
      <c r="D16" s="45">
        <v>12</v>
      </c>
      <c r="E16" s="123" t="s">
        <v>34</v>
      </c>
      <c r="F16" s="123" t="s">
        <v>34</v>
      </c>
      <c r="G16" s="123" t="s">
        <v>34</v>
      </c>
      <c r="H16" s="123" t="s">
        <v>34</v>
      </c>
      <c r="I16" s="123" t="s">
        <v>34</v>
      </c>
      <c r="J16" s="123" t="s">
        <v>34</v>
      </c>
      <c r="K16" s="123" t="s">
        <v>34</v>
      </c>
      <c r="L16" s="45">
        <f>D16</f>
        <v>12</v>
      </c>
    </row>
    <row r="17" spans="1:12" ht="28.35" customHeight="1" x14ac:dyDescent="0.25">
      <c r="A17" s="118" t="s">
        <v>81</v>
      </c>
      <c r="B17" s="125" t="s">
        <v>99</v>
      </c>
      <c r="C17" s="120" t="s">
        <v>98</v>
      </c>
      <c r="D17" s="45">
        <v>2</v>
      </c>
      <c r="E17" s="123" t="s">
        <v>34</v>
      </c>
      <c r="F17" s="123" t="s">
        <v>34</v>
      </c>
      <c r="G17" s="123" t="s">
        <v>34</v>
      </c>
      <c r="H17" s="123" t="s">
        <v>34</v>
      </c>
      <c r="I17" s="123" t="s">
        <v>34</v>
      </c>
      <c r="J17" s="123" t="s">
        <v>34</v>
      </c>
      <c r="K17" s="123" t="s">
        <v>34</v>
      </c>
      <c r="L17" s="45">
        <f t="shared" ref="L17:L18" si="1">D17</f>
        <v>2</v>
      </c>
    </row>
    <row r="18" spans="1:12" ht="28.35" customHeight="1" x14ac:dyDescent="0.25">
      <c r="A18" s="118" t="s">
        <v>82</v>
      </c>
      <c r="B18" s="125" t="s">
        <v>88</v>
      </c>
      <c r="C18" s="120" t="s">
        <v>91</v>
      </c>
      <c r="D18" s="45">
        <v>2</v>
      </c>
      <c r="E18" s="123" t="s">
        <v>34</v>
      </c>
      <c r="F18" s="123">
        <v>4.5</v>
      </c>
      <c r="G18" s="123" t="s">
        <v>34</v>
      </c>
      <c r="H18" s="123" t="s">
        <v>34</v>
      </c>
      <c r="I18" s="123" t="s">
        <v>34</v>
      </c>
      <c r="J18" s="123" t="s">
        <v>34</v>
      </c>
      <c r="K18" s="123" t="s">
        <v>34</v>
      </c>
      <c r="L18" s="45">
        <f t="shared" si="1"/>
        <v>2</v>
      </c>
    </row>
    <row r="19" spans="1:12" x14ac:dyDescent="0.25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x14ac:dyDescent="0.25">
      <c r="A20" s="167" t="s">
        <v>101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</row>
    <row r="21" spans="1:12" x14ac:dyDescent="0.25">
      <c r="A21" s="111" t="s">
        <v>3</v>
      </c>
      <c r="B21" s="112" t="s">
        <v>25</v>
      </c>
      <c r="C21" s="112" t="s">
        <v>26</v>
      </c>
      <c r="D21" s="113" t="s">
        <v>6</v>
      </c>
      <c r="E21" s="113" t="s">
        <v>27</v>
      </c>
      <c r="F21" s="113" t="s">
        <v>28</v>
      </c>
      <c r="G21" s="113" t="s">
        <v>29</v>
      </c>
      <c r="H21" s="113" t="s">
        <v>30</v>
      </c>
      <c r="I21" s="113" t="s">
        <v>31</v>
      </c>
      <c r="J21" s="113" t="s">
        <v>33</v>
      </c>
      <c r="K21" s="113" t="s">
        <v>32</v>
      </c>
      <c r="L21" s="113" t="s">
        <v>8</v>
      </c>
    </row>
    <row r="22" spans="1:12" x14ac:dyDescent="0.25">
      <c r="A22" s="114" t="s">
        <v>13</v>
      </c>
      <c r="B22" s="126" t="str">
        <f>'PLANILHA ORÇAMENTÁRIA'!D26</f>
        <v>SERVIÇOS PRELIMINARES</v>
      </c>
      <c r="C22" s="114"/>
      <c r="D22" s="116"/>
      <c r="E22" s="116"/>
      <c r="F22" s="116"/>
      <c r="G22" s="116"/>
      <c r="H22" s="116"/>
      <c r="I22" s="116"/>
      <c r="J22" s="116"/>
      <c r="K22" s="116"/>
      <c r="L22" s="116"/>
    </row>
    <row r="23" spans="1:12" x14ac:dyDescent="0.25">
      <c r="A23" s="118" t="s">
        <v>15</v>
      </c>
      <c r="B23" s="119" t="str">
        <f>'PLANILHA ORÇAMENTÁRIA'!D27</f>
        <v>Placa de obra nas dimensões de 3,0 x 6,0 m, padrão DER-ES.</v>
      </c>
      <c r="C23" s="120" t="s">
        <v>16</v>
      </c>
      <c r="D23" s="45">
        <v>1</v>
      </c>
      <c r="E23" s="45">
        <v>4</v>
      </c>
      <c r="F23" s="45" t="s">
        <v>34</v>
      </c>
      <c r="G23" s="45">
        <v>2</v>
      </c>
      <c r="H23" s="45">
        <f>G23*E23</f>
        <v>8</v>
      </c>
      <c r="I23" s="45" t="s">
        <v>34</v>
      </c>
      <c r="J23" s="45" t="s">
        <v>34</v>
      </c>
      <c r="K23" s="45" t="s">
        <v>34</v>
      </c>
      <c r="L23" s="45">
        <f>H23</f>
        <v>8</v>
      </c>
    </row>
    <row r="24" spans="1:12" ht="47.25" x14ac:dyDescent="0.25">
      <c r="A24" s="118" t="s">
        <v>17</v>
      </c>
      <c r="B24" s="125" t="str">
        <f>'PLANILHA ORÇAMENTÁRIA'!D28</f>
        <v>Barracão em chapa compensada 12mm e pont. 8x8cm, piso cimentado e cobertura de telhas fibrocimento 6mm, incl. ponto de luz.</v>
      </c>
      <c r="C24" s="120" t="s">
        <v>16</v>
      </c>
      <c r="D24" s="45">
        <v>1</v>
      </c>
      <c r="E24" s="45">
        <v>4</v>
      </c>
      <c r="F24" s="45">
        <v>2.2000000000000002</v>
      </c>
      <c r="G24" s="45" t="s">
        <v>34</v>
      </c>
      <c r="H24" s="45">
        <f>F24*E24</f>
        <v>8.8000000000000007</v>
      </c>
      <c r="I24" s="45" t="s">
        <v>34</v>
      </c>
      <c r="J24" s="45" t="s">
        <v>34</v>
      </c>
      <c r="K24" s="45" t="s">
        <v>34</v>
      </c>
      <c r="L24" s="45">
        <f>H24</f>
        <v>8.8000000000000007</v>
      </c>
    </row>
    <row r="25" spans="1:12" x14ac:dyDescent="0.25">
      <c r="A25" s="114" t="s">
        <v>18</v>
      </c>
      <c r="B25" s="126" t="str">
        <f>'PLANILHA ORÇAMENTÁRIA'!D29</f>
        <v>PAVIMENTAÇÃO</v>
      </c>
      <c r="C25" s="114"/>
      <c r="D25" s="116"/>
      <c r="E25" s="116"/>
      <c r="F25" s="116"/>
      <c r="G25" s="116"/>
      <c r="H25" s="116"/>
      <c r="I25" s="116"/>
      <c r="J25" s="116"/>
      <c r="K25" s="116"/>
      <c r="L25" s="121"/>
    </row>
    <row r="26" spans="1:12" ht="63" x14ac:dyDescent="0.25">
      <c r="A26" s="120" t="s">
        <v>20</v>
      </c>
      <c r="B26" s="125" t="str">
        <f>'PLANILHA ORÇAMENTÁRIA'!D30</f>
        <v>Blocos pré-moldados de concreto tipo pavi-s ou equivalente, espessura de 8 cm e resistência a compressão mínima de 35MPa, assentados sobre colchão de pó de pedra na espessura de 10 cm.</v>
      </c>
      <c r="C26" s="120" t="s">
        <v>16</v>
      </c>
      <c r="D26" s="123">
        <v>1</v>
      </c>
      <c r="E26" s="45">
        <v>485.26</v>
      </c>
      <c r="F26" s="45">
        <v>4.5</v>
      </c>
      <c r="G26" s="45" t="s">
        <v>34</v>
      </c>
      <c r="H26" s="45">
        <f t="shared" ref="H26" si="2">F26*E26</f>
        <v>2183.67</v>
      </c>
      <c r="I26" s="45" t="s">
        <v>34</v>
      </c>
      <c r="J26" s="45" t="s">
        <v>34</v>
      </c>
      <c r="K26" s="45" t="s">
        <v>34</v>
      </c>
      <c r="L26" s="45">
        <f>H26</f>
        <v>2183.67</v>
      </c>
    </row>
    <row r="27" spans="1:12" ht="31.5" x14ac:dyDescent="0.25">
      <c r="A27" s="120" t="s">
        <v>125</v>
      </c>
      <c r="B27" s="122" t="s">
        <v>126</v>
      </c>
      <c r="C27" s="120" t="s">
        <v>91</v>
      </c>
      <c r="D27" s="124">
        <v>1</v>
      </c>
      <c r="E27" s="124">
        <v>981.16</v>
      </c>
      <c r="F27" s="124" t="s">
        <v>34</v>
      </c>
      <c r="G27" s="124" t="s">
        <v>34</v>
      </c>
      <c r="H27" s="124" t="s">
        <v>34</v>
      </c>
      <c r="I27" s="124" t="s">
        <v>34</v>
      </c>
      <c r="J27" s="124" t="s">
        <v>34</v>
      </c>
      <c r="K27" s="124" t="s">
        <v>34</v>
      </c>
      <c r="L27" s="124">
        <f>E27</f>
        <v>981.16</v>
      </c>
    </row>
    <row r="28" spans="1:12" x14ac:dyDescent="0.25">
      <c r="A28" s="114" t="s">
        <v>22</v>
      </c>
      <c r="B28" s="127" t="s">
        <v>61</v>
      </c>
      <c r="C28" s="114"/>
      <c r="D28" s="116"/>
      <c r="E28" s="116"/>
      <c r="F28" s="116"/>
      <c r="G28" s="116"/>
      <c r="H28" s="116"/>
      <c r="I28" s="116"/>
      <c r="J28" s="116"/>
      <c r="K28" s="116"/>
      <c r="L28" s="116"/>
    </row>
    <row r="29" spans="1:12" ht="31.5" x14ac:dyDescent="0.25">
      <c r="A29" s="118" t="s">
        <v>23</v>
      </c>
      <c r="B29" s="125" t="s">
        <v>85</v>
      </c>
      <c r="C29" s="120" t="s">
        <v>91</v>
      </c>
      <c r="D29" s="45">
        <v>1</v>
      </c>
      <c r="E29" s="45">
        <v>161</v>
      </c>
      <c r="F29" s="45" t="s">
        <v>34</v>
      </c>
      <c r="G29" s="45" t="s">
        <v>34</v>
      </c>
      <c r="H29" s="45" t="s">
        <v>34</v>
      </c>
      <c r="I29" s="45" t="s">
        <v>34</v>
      </c>
      <c r="J29" s="45" t="s">
        <v>34</v>
      </c>
      <c r="K29" s="45" t="s">
        <v>34</v>
      </c>
      <c r="L29" s="45">
        <f>E29</f>
        <v>161</v>
      </c>
    </row>
    <row r="30" spans="1:12" ht="31.5" x14ac:dyDescent="0.25">
      <c r="A30" s="118" t="s">
        <v>79</v>
      </c>
      <c r="B30" s="125" t="s">
        <v>86</v>
      </c>
      <c r="C30" s="120" t="s">
        <v>98</v>
      </c>
      <c r="D30" s="45">
        <v>6</v>
      </c>
      <c r="E30" s="123" t="s">
        <v>34</v>
      </c>
      <c r="F30" s="123" t="s">
        <v>34</v>
      </c>
      <c r="G30" s="123" t="s">
        <v>34</v>
      </c>
      <c r="H30" s="123" t="s">
        <v>34</v>
      </c>
      <c r="I30" s="123" t="s">
        <v>34</v>
      </c>
      <c r="J30" s="123" t="s">
        <v>34</v>
      </c>
      <c r="K30" s="123" t="s">
        <v>34</v>
      </c>
      <c r="L30" s="45">
        <f>D30</f>
        <v>6</v>
      </c>
    </row>
    <row r="31" spans="1:12" ht="31.5" x14ac:dyDescent="0.25">
      <c r="A31" s="118" t="s">
        <v>80</v>
      </c>
      <c r="B31" s="125" t="s">
        <v>87</v>
      </c>
      <c r="C31" s="120" t="s">
        <v>98</v>
      </c>
      <c r="D31" s="45">
        <v>6</v>
      </c>
      <c r="E31" s="123" t="s">
        <v>34</v>
      </c>
      <c r="F31" s="123" t="s">
        <v>34</v>
      </c>
      <c r="G31" s="123" t="s">
        <v>34</v>
      </c>
      <c r="H31" s="123" t="s">
        <v>34</v>
      </c>
      <c r="I31" s="123" t="s">
        <v>34</v>
      </c>
      <c r="J31" s="123" t="s">
        <v>34</v>
      </c>
      <c r="K31" s="123" t="s">
        <v>34</v>
      </c>
      <c r="L31" s="45">
        <f>D31</f>
        <v>6</v>
      </c>
    </row>
    <row r="32" spans="1:12" ht="31.5" x14ac:dyDescent="0.25">
      <c r="A32" s="118" t="s">
        <v>81</v>
      </c>
      <c r="B32" s="125" t="s">
        <v>99</v>
      </c>
      <c r="C32" s="120" t="s">
        <v>98</v>
      </c>
      <c r="D32" s="45">
        <v>5</v>
      </c>
      <c r="E32" s="123" t="s">
        <v>34</v>
      </c>
      <c r="F32" s="123" t="s">
        <v>34</v>
      </c>
      <c r="G32" s="123" t="s">
        <v>34</v>
      </c>
      <c r="H32" s="123" t="s">
        <v>34</v>
      </c>
      <c r="I32" s="123" t="s">
        <v>34</v>
      </c>
      <c r="J32" s="123" t="s">
        <v>34</v>
      </c>
      <c r="K32" s="123" t="s">
        <v>34</v>
      </c>
      <c r="L32" s="45">
        <f t="shared" ref="L32" si="3">D32</f>
        <v>5</v>
      </c>
    </row>
    <row r="33" spans="1:12" ht="31.5" x14ac:dyDescent="0.25">
      <c r="A33" s="118" t="s">
        <v>82</v>
      </c>
      <c r="B33" s="125" t="s">
        <v>88</v>
      </c>
      <c r="C33" s="120" t="s">
        <v>91</v>
      </c>
      <c r="D33" s="45">
        <v>2</v>
      </c>
      <c r="E33" s="123" t="s">
        <v>34</v>
      </c>
      <c r="F33" s="123">
        <v>4.5</v>
      </c>
      <c r="G33" s="123" t="s">
        <v>34</v>
      </c>
      <c r="H33" s="123" t="s">
        <v>34</v>
      </c>
      <c r="I33" s="123" t="s">
        <v>34</v>
      </c>
      <c r="J33" s="123" t="s">
        <v>34</v>
      </c>
      <c r="K33" s="123" t="s">
        <v>34</v>
      </c>
      <c r="L33" s="45">
        <f>D33*F33</f>
        <v>9</v>
      </c>
    </row>
    <row r="34" spans="1:12" x14ac:dyDescent="0.25">
      <c r="A34" s="176"/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</row>
    <row r="35" spans="1:12" x14ac:dyDescent="0.25">
      <c r="A35" s="167" t="s">
        <v>102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</row>
    <row r="36" spans="1:12" x14ac:dyDescent="0.25">
      <c r="A36" s="111" t="s">
        <v>3</v>
      </c>
      <c r="B36" s="112" t="s">
        <v>25</v>
      </c>
      <c r="C36" s="112" t="s">
        <v>26</v>
      </c>
      <c r="D36" s="113" t="s">
        <v>6</v>
      </c>
      <c r="E36" s="113" t="s">
        <v>27</v>
      </c>
      <c r="F36" s="113" t="s">
        <v>28</v>
      </c>
      <c r="G36" s="113" t="s">
        <v>29</v>
      </c>
      <c r="H36" s="113" t="s">
        <v>30</v>
      </c>
      <c r="I36" s="113" t="s">
        <v>31</v>
      </c>
      <c r="J36" s="113" t="s">
        <v>33</v>
      </c>
      <c r="K36" s="113" t="s">
        <v>32</v>
      </c>
      <c r="L36" s="113" t="s">
        <v>8</v>
      </c>
    </row>
    <row r="37" spans="1:12" x14ac:dyDescent="0.25">
      <c r="A37" s="114" t="s">
        <v>13</v>
      </c>
      <c r="B37" s="126" t="str">
        <f>'PLANILHA ORÇAMENTÁRIA'!D43</f>
        <v>SERVIÇOS PRELIMINARES</v>
      </c>
      <c r="C37" s="114"/>
      <c r="D37" s="116"/>
      <c r="E37" s="116"/>
      <c r="F37" s="116"/>
      <c r="G37" s="116"/>
      <c r="H37" s="116"/>
      <c r="I37" s="116"/>
      <c r="J37" s="116"/>
      <c r="K37" s="116"/>
      <c r="L37" s="116"/>
    </row>
    <row r="38" spans="1:12" x14ac:dyDescent="0.25">
      <c r="A38" s="118" t="s">
        <v>15</v>
      </c>
      <c r="B38" s="125" t="str">
        <f>'PLANILHA ORÇAMENTÁRIA'!D44</f>
        <v>Placa de obra nas dimensões de 3,0 x 6,0 m, padrão DER-ES.</v>
      </c>
      <c r="C38" s="120" t="s">
        <v>16</v>
      </c>
      <c r="D38" s="45">
        <v>1</v>
      </c>
      <c r="E38" s="45">
        <v>4</v>
      </c>
      <c r="F38" s="45" t="s">
        <v>34</v>
      </c>
      <c r="G38" s="45">
        <v>2</v>
      </c>
      <c r="H38" s="45">
        <f>G38*E38</f>
        <v>8</v>
      </c>
      <c r="I38" s="45" t="s">
        <v>34</v>
      </c>
      <c r="J38" s="45" t="s">
        <v>34</v>
      </c>
      <c r="K38" s="45" t="s">
        <v>34</v>
      </c>
      <c r="L38" s="45">
        <f>H38</f>
        <v>8</v>
      </c>
    </row>
    <row r="39" spans="1:12" ht="47.25" x14ac:dyDescent="0.25">
      <c r="A39" s="118" t="s">
        <v>17</v>
      </c>
      <c r="B39" s="119" t="str">
        <f>'PLANILHA ORÇAMENTÁRIA'!D45</f>
        <v>Barracão em chapa compensada 12mm e pont. 8x8cm, piso cimentado e cobertura de telhas fibrocimento 6mm, incl. ponto de luz.</v>
      </c>
      <c r="C39" s="120" t="s">
        <v>16</v>
      </c>
      <c r="D39" s="45">
        <v>1</v>
      </c>
      <c r="E39" s="45">
        <v>4</v>
      </c>
      <c r="F39" s="45">
        <v>2.2000000000000002</v>
      </c>
      <c r="G39" s="45" t="s">
        <v>34</v>
      </c>
      <c r="H39" s="45">
        <f>F39*E39</f>
        <v>8.8000000000000007</v>
      </c>
      <c r="I39" s="45" t="s">
        <v>34</v>
      </c>
      <c r="J39" s="45" t="s">
        <v>34</v>
      </c>
      <c r="K39" s="45" t="s">
        <v>34</v>
      </c>
      <c r="L39" s="45">
        <f>H39</f>
        <v>8.8000000000000007</v>
      </c>
    </row>
    <row r="40" spans="1:12" x14ac:dyDescent="0.25">
      <c r="A40" s="114" t="s">
        <v>18</v>
      </c>
      <c r="B40" s="128" t="str">
        <f>'PLANILHA ORÇAMENTÁRIA'!D46</f>
        <v>PAVIMENTAÇÃO</v>
      </c>
      <c r="C40" s="114"/>
      <c r="D40" s="116"/>
      <c r="E40" s="116"/>
      <c r="F40" s="116"/>
      <c r="G40" s="116"/>
      <c r="H40" s="116"/>
      <c r="I40" s="116"/>
      <c r="J40" s="116"/>
      <c r="K40" s="116"/>
      <c r="L40" s="121"/>
    </row>
    <row r="41" spans="1:12" ht="63" x14ac:dyDescent="0.25">
      <c r="A41" s="120" t="s">
        <v>20</v>
      </c>
      <c r="B41" s="125" t="str">
        <f>'PLANILHA ORÇAMENTÁRIA'!D47</f>
        <v>Blocos pré-moldados de concreto tipo pavi-s ou equivalente, espessura de 8 cm e resistência a compressão mínima de 35MPa, assentados sobre colchão de pó de pedra na espessura de 10 cm.</v>
      </c>
      <c r="C41" s="120" t="s">
        <v>16</v>
      </c>
      <c r="D41" s="123">
        <v>1</v>
      </c>
      <c r="E41" s="45">
        <v>199.18</v>
      </c>
      <c r="F41" s="45">
        <v>4.5</v>
      </c>
      <c r="G41" s="45" t="s">
        <v>34</v>
      </c>
      <c r="H41" s="45">
        <f>F41*E41</f>
        <v>896.31000000000006</v>
      </c>
      <c r="I41" s="45" t="s">
        <v>34</v>
      </c>
      <c r="J41" s="45" t="s">
        <v>34</v>
      </c>
      <c r="K41" s="45" t="s">
        <v>34</v>
      </c>
      <c r="L41" s="45">
        <f>H41</f>
        <v>896.31000000000006</v>
      </c>
    </row>
    <row r="42" spans="1:12" ht="31.5" x14ac:dyDescent="0.25">
      <c r="A42" s="120" t="s">
        <v>125</v>
      </c>
      <c r="B42" s="122" t="s">
        <v>126</v>
      </c>
      <c r="C42" s="120" t="s">
        <v>91</v>
      </c>
      <c r="D42" s="124">
        <v>429.3</v>
      </c>
      <c r="E42" s="120" t="s">
        <v>34</v>
      </c>
      <c r="F42" s="120" t="s">
        <v>34</v>
      </c>
      <c r="G42" s="120" t="s">
        <v>34</v>
      </c>
      <c r="H42" s="120" t="s">
        <v>34</v>
      </c>
      <c r="I42" s="120" t="s">
        <v>34</v>
      </c>
      <c r="J42" s="120" t="s">
        <v>34</v>
      </c>
      <c r="K42" s="120" t="s">
        <v>34</v>
      </c>
      <c r="L42" s="124">
        <f>D42</f>
        <v>429.3</v>
      </c>
    </row>
    <row r="43" spans="1:12" x14ac:dyDescent="0.25">
      <c r="A43" s="114" t="s">
        <v>22</v>
      </c>
      <c r="B43" s="127" t="s">
        <v>61</v>
      </c>
      <c r="C43" s="114"/>
      <c r="D43" s="116"/>
      <c r="E43" s="116"/>
      <c r="F43" s="116"/>
      <c r="G43" s="116"/>
      <c r="H43" s="116"/>
      <c r="I43" s="116"/>
      <c r="J43" s="116"/>
      <c r="K43" s="116"/>
      <c r="L43" s="116"/>
    </row>
    <row r="44" spans="1:12" ht="31.5" x14ac:dyDescent="0.25">
      <c r="A44" s="118" t="s">
        <v>23</v>
      </c>
      <c r="B44" s="125" t="s">
        <v>85</v>
      </c>
      <c r="C44" s="120" t="s">
        <v>91</v>
      </c>
      <c r="D44" s="45">
        <v>1</v>
      </c>
      <c r="E44" s="45">
        <v>14.18</v>
      </c>
      <c r="F44" s="45" t="s">
        <v>34</v>
      </c>
      <c r="G44" s="45" t="s">
        <v>34</v>
      </c>
      <c r="H44" s="45" t="s">
        <v>34</v>
      </c>
      <c r="I44" s="45" t="s">
        <v>34</v>
      </c>
      <c r="J44" s="45" t="s">
        <v>34</v>
      </c>
      <c r="K44" s="45" t="s">
        <v>34</v>
      </c>
      <c r="L44" s="45">
        <f>E44</f>
        <v>14.18</v>
      </c>
    </row>
    <row r="45" spans="1:12" ht="31.5" x14ac:dyDescent="0.25">
      <c r="A45" s="118" t="s">
        <v>79</v>
      </c>
      <c r="B45" s="125" t="s">
        <v>87</v>
      </c>
      <c r="C45" s="120" t="s">
        <v>98</v>
      </c>
      <c r="D45" s="45">
        <v>6</v>
      </c>
      <c r="E45" s="123" t="s">
        <v>34</v>
      </c>
      <c r="F45" s="123" t="s">
        <v>34</v>
      </c>
      <c r="G45" s="123" t="s">
        <v>34</v>
      </c>
      <c r="H45" s="123" t="s">
        <v>34</v>
      </c>
      <c r="I45" s="123" t="s">
        <v>34</v>
      </c>
      <c r="J45" s="123" t="s">
        <v>34</v>
      </c>
      <c r="K45" s="123" t="s">
        <v>34</v>
      </c>
      <c r="L45" s="45">
        <f>D45</f>
        <v>6</v>
      </c>
    </row>
    <row r="46" spans="1:12" ht="31.5" x14ac:dyDescent="0.25">
      <c r="A46" s="118" t="s">
        <v>80</v>
      </c>
      <c r="B46" s="125" t="s">
        <v>99</v>
      </c>
      <c r="C46" s="120" t="s">
        <v>98</v>
      </c>
      <c r="D46" s="45">
        <v>3</v>
      </c>
      <c r="E46" s="123" t="s">
        <v>34</v>
      </c>
      <c r="F46" s="123" t="s">
        <v>34</v>
      </c>
      <c r="G46" s="123" t="s">
        <v>34</v>
      </c>
      <c r="H46" s="123" t="s">
        <v>34</v>
      </c>
      <c r="I46" s="123" t="s">
        <v>34</v>
      </c>
      <c r="J46" s="123" t="s">
        <v>34</v>
      </c>
      <c r="K46" s="123" t="s">
        <v>34</v>
      </c>
      <c r="L46" s="45">
        <f t="shared" ref="L46" si="4">D46</f>
        <v>3</v>
      </c>
    </row>
    <row r="47" spans="1:12" x14ac:dyDescent="0.25">
      <c r="A47" s="129"/>
      <c r="B47" s="129"/>
      <c r="C47" s="129"/>
      <c r="D47" s="130"/>
      <c r="E47" s="130"/>
      <c r="F47" s="130"/>
      <c r="G47" s="130"/>
      <c r="H47" s="130"/>
      <c r="I47" s="130"/>
      <c r="J47" s="130"/>
      <c r="K47" s="130"/>
      <c r="L47" s="130"/>
    </row>
    <row r="48" spans="1:12" x14ac:dyDescent="0.25">
      <c r="A48" s="167" t="s">
        <v>115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</row>
    <row r="49" spans="1:12" x14ac:dyDescent="0.25">
      <c r="A49" s="111" t="s">
        <v>3</v>
      </c>
      <c r="B49" s="112" t="s">
        <v>25</v>
      </c>
      <c r="C49" s="112" t="s">
        <v>26</v>
      </c>
      <c r="D49" s="113" t="s">
        <v>6</v>
      </c>
      <c r="E49" s="113" t="s">
        <v>27</v>
      </c>
      <c r="F49" s="113" t="s">
        <v>28</v>
      </c>
      <c r="G49" s="113" t="s">
        <v>29</v>
      </c>
      <c r="H49" s="113" t="s">
        <v>30</v>
      </c>
      <c r="I49" s="113" t="s">
        <v>31</v>
      </c>
      <c r="J49" s="113" t="s">
        <v>33</v>
      </c>
      <c r="K49" s="113" t="s">
        <v>32</v>
      </c>
      <c r="L49" s="113" t="s">
        <v>8</v>
      </c>
    </row>
    <row r="50" spans="1:12" x14ac:dyDescent="0.25">
      <c r="A50" s="114" t="s">
        <v>13</v>
      </c>
      <c r="B50" s="126" t="str">
        <f>'PLANILHA ORÇAMENTÁRIA'!D58</f>
        <v>SERVIÇOS PRELIMINARES</v>
      </c>
      <c r="C50" s="114"/>
      <c r="D50" s="116"/>
      <c r="E50" s="116"/>
      <c r="F50" s="116"/>
      <c r="G50" s="116"/>
      <c r="H50" s="116"/>
      <c r="I50" s="116"/>
      <c r="J50" s="116"/>
      <c r="K50" s="116"/>
      <c r="L50" s="116"/>
    </row>
    <row r="51" spans="1:12" x14ac:dyDescent="0.25">
      <c r="A51" s="118" t="s">
        <v>15</v>
      </c>
      <c r="B51" s="119" t="str">
        <f>'PLANILHA ORÇAMENTÁRIA'!D59</f>
        <v>Placa de obra nas dimensões de 3,0 x 6,0 m, padrão DER-ES.</v>
      </c>
      <c r="C51" s="120" t="s">
        <v>16</v>
      </c>
      <c r="D51" s="45">
        <v>1</v>
      </c>
      <c r="E51" s="45">
        <v>4</v>
      </c>
      <c r="F51" s="45" t="s">
        <v>34</v>
      </c>
      <c r="G51" s="45">
        <v>2</v>
      </c>
      <c r="H51" s="45">
        <f>G51*E51</f>
        <v>8</v>
      </c>
      <c r="I51" s="45" t="s">
        <v>34</v>
      </c>
      <c r="J51" s="45" t="s">
        <v>34</v>
      </c>
      <c r="K51" s="45" t="s">
        <v>34</v>
      </c>
      <c r="L51" s="45">
        <f>H51</f>
        <v>8</v>
      </c>
    </row>
    <row r="52" spans="1:12" ht="47.25" x14ac:dyDescent="0.25">
      <c r="A52" s="118" t="s">
        <v>17</v>
      </c>
      <c r="B52" s="119" t="str">
        <f>'PLANILHA ORÇAMENTÁRIA'!D60</f>
        <v>Barracão em chapa compensada 12mm e pont. 8x8cm, piso cimentado e cobertura de telhas fibrocimento 6mm, incl. ponto de luz.</v>
      </c>
      <c r="C52" s="120" t="s">
        <v>16</v>
      </c>
      <c r="D52" s="45">
        <v>1</v>
      </c>
      <c r="E52" s="45">
        <v>4</v>
      </c>
      <c r="F52" s="45">
        <v>2.2000000000000002</v>
      </c>
      <c r="G52" s="45" t="s">
        <v>34</v>
      </c>
      <c r="H52" s="45">
        <f>F52*E52</f>
        <v>8.8000000000000007</v>
      </c>
      <c r="I52" s="45" t="s">
        <v>34</v>
      </c>
      <c r="J52" s="45" t="s">
        <v>34</v>
      </c>
      <c r="K52" s="45" t="s">
        <v>34</v>
      </c>
      <c r="L52" s="45">
        <f>H52</f>
        <v>8.8000000000000007</v>
      </c>
    </row>
    <row r="53" spans="1:12" x14ac:dyDescent="0.25">
      <c r="A53" s="114" t="s">
        <v>18</v>
      </c>
      <c r="B53" s="126" t="str">
        <f>'PLANILHA ORÇAMENTÁRIA'!D61</f>
        <v>PAVIMENTAÇÃO</v>
      </c>
      <c r="C53" s="114"/>
      <c r="D53" s="116"/>
      <c r="E53" s="116"/>
      <c r="F53" s="116"/>
      <c r="G53" s="116"/>
      <c r="H53" s="116"/>
      <c r="I53" s="116"/>
      <c r="J53" s="116"/>
      <c r="K53" s="116"/>
      <c r="L53" s="121"/>
    </row>
    <row r="54" spans="1:12" ht="50.25" customHeight="1" x14ac:dyDescent="0.25">
      <c r="A54" s="120" t="s">
        <v>20</v>
      </c>
      <c r="B54" s="119" t="str">
        <f>'PLANILHA ORÇAMENTÁRIA'!D62</f>
        <v>Blocos pré-moldados de concreto tipo pavi-s ou equivalente, espessura de 8 cm e resistência a compressão mínima de 35MPa, assentados sobre colchão de pó de pedra na espessura de 10 cm.</v>
      </c>
      <c r="C54" s="120" t="s">
        <v>16</v>
      </c>
      <c r="D54" s="123">
        <v>1</v>
      </c>
      <c r="E54" s="45">
        <v>329.75</v>
      </c>
      <c r="F54" s="45">
        <v>4</v>
      </c>
      <c r="G54" s="45" t="s">
        <v>34</v>
      </c>
      <c r="H54" s="45">
        <f>F54*E54</f>
        <v>1319</v>
      </c>
      <c r="I54" s="45" t="s">
        <v>34</v>
      </c>
      <c r="J54" s="45" t="s">
        <v>34</v>
      </c>
      <c r="K54" s="45" t="s">
        <v>34</v>
      </c>
      <c r="L54" s="45">
        <f>H54</f>
        <v>1319</v>
      </c>
    </row>
    <row r="55" spans="1:12" ht="31.5" x14ac:dyDescent="0.25">
      <c r="A55" s="120" t="s">
        <v>125</v>
      </c>
      <c r="B55" s="122" t="s">
        <v>126</v>
      </c>
      <c r="C55" s="120" t="s">
        <v>91</v>
      </c>
      <c r="D55" s="124">
        <v>689.13</v>
      </c>
      <c r="E55" s="120" t="s">
        <v>34</v>
      </c>
      <c r="F55" s="120" t="s">
        <v>34</v>
      </c>
      <c r="G55" s="120" t="s">
        <v>34</v>
      </c>
      <c r="H55" s="120" t="s">
        <v>34</v>
      </c>
      <c r="I55" s="120" t="s">
        <v>34</v>
      </c>
      <c r="J55" s="120" t="s">
        <v>34</v>
      </c>
      <c r="K55" s="120" t="s">
        <v>34</v>
      </c>
      <c r="L55" s="124">
        <f>D55</f>
        <v>689.13</v>
      </c>
    </row>
    <row r="56" spans="1:12" x14ac:dyDescent="0.25">
      <c r="A56" s="114" t="s">
        <v>22</v>
      </c>
      <c r="B56" s="126" t="str">
        <f>'PLANILHA ORÇAMENTÁRIA'!D64</f>
        <v>DRENAGEM</v>
      </c>
      <c r="C56" s="114"/>
      <c r="D56" s="116"/>
      <c r="E56" s="116"/>
      <c r="F56" s="116"/>
      <c r="G56" s="116"/>
      <c r="H56" s="116"/>
      <c r="I56" s="116"/>
      <c r="J56" s="116"/>
      <c r="K56" s="116"/>
      <c r="L56" s="116"/>
    </row>
    <row r="57" spans="1:12" ht="31.5" x14ac:dyDescent="0.25">
      <c r="A57" s="118" t="s">
        <v>23</v>
      </c>
      <c r="B57" s="119" t="str">
        <f>'PLANILHA ORÇAMENTÁRIA'!D65</f>
        <v>Corpo BSTC (greide) diâmetro 0,40 m CA-1 MF inclusive escavação, reaterro e transporte do tubo em Vias Urbanas.</v>
      </c>
      <c r="C57" s="120" t="s">
        <v>91</v>
      </c>
      <c r="D57" s="45">
        <v>1</v>
      </c>
      <c r="E57" s="45">
        <v>6.24</v>
      </c>
      <c r="F57" s="45" t="s">
        <v>34</v>
      </c>
      <c r="G57" s="45" t="s">
        <v>34</v>
      </c>
      <c r="H57" s="45" t="s">
        <v>34</v>
      </c>
      <c r="I57" s="45" t="s">
        <v>34</v>
      </c>
      <c r="J57" s="45" t="s">
        <v>34</v>
      </c>
      <c r="K57" s="45" t="s">
        <v>34</v>
      </c>
      <c r="L57" s="45">
        <f>E57</f>
        <v>6.24</v>
      </c>
    </row>
    <row r="58" spans="1:12" ht="31.5" x14ac:dyDescent="0.25">
      <c r="A58" s="118" t="s">
        <v>79</v>
      </c>
      <c r="B58" s="119" t="str">
        <f>'PLANILHA ORÇAMENTÁRIA'!D66</f>
        <v>Caixa ralo em blocos pré-moldados e grelha articulada em FFA, em Vias Urbanas.</v>
      </c>
      <c r="C58" s="120" t="s">
        <v>98</v>
      </c>
      <c r="D58" s="45">
        <v>4</v>
      </c>
      <c r="E58" s="123" t="s">
        <v>34</v>
      </c>
      <c r="F58" s="123" t="s">
        <v>34</v>
      </c>
      <c r="G58" s="123" t="s">
        <v>34</v>
      </c>
      <c r="H58" s="123" t="s">
        <v>34</v>
      </c>
      <c r="I58" s="123" t="s">
        <v>34</v>
      </c>
      <c r="J58" s="123" t="s">
        <v>34</v>
      </c>
      <c r="K58" s="123" t="s">
        <v>34</v>
      </c>
      <c r="L58" s="45">
        <f>D58</f>
        <v>4</v>
      </c>
    </row>
    <row r="59" spans="1:12" ht="31.5" x14ac:dyDescent="0.25">
      <c r="A59" s="118" t="s">
        <v>80</v>
      </c>
      <c r="B59" s="119" t="str">
        <f>'PLANILHA ORÇAMENTÁRIA'!D67</f>
        <v>Dissipador de energia aplicado a saída de bueiro/descida d'agua de aterro.</v>
      </c>
      <c r="C59" s="120" t="s">
        <v>98</v>
      </c>
      <c r="D59" s="45">
        <v>4</v>
      </c>
      <c r="E59" s="123" t="s">
        <v>34</v>
      </c>
      <c r="F59" s="123" t="s">
        <v>34</v>
      </c>
      <c r="G59" s="123" t="s">
        <v>34</v>
      </c>
      <c r="H59" s="123" t="s">
        <v>34</v>
      </c>
      <c r="I59" s="123" t="s">
        <v>34</v>
      </c>
      <c r="J59" s="123" t="s">
        <v>34</v>
      </c>
      <c r="K59" s="123" t="s">
        <v>34</v>
      </c>
      <c r="L59" s="45">
        <f t="shared" ref="L59" si="5">D59</f>
        <v>4</v>
      </c>
    </row>
    <row r="60" spans="1:12" ht="31.5" x14ac:dyDescent="0.25">
      <c r="A60" s="118" t="s">
        <v>81</v>
      </c>
      <c r="B60" s="119" t="str">
        <f>'PLANILHA ORÇAMENTÁRIA'!D68</f>
        <v>Trincheira drenante  em concreto armado , incluíndo grelhas FOFO , escavação e reaterro.</v>
      </c>
      <c r="C60" s="120" t="s">
        <v>91</v>
      </c>
      <c r="D60" s="45">
        <v>2</v>
      </c>
      <c r="E60" s="123" t="s">
        <v>34</v>
      </c>
      <c r="F60" s="123">
        <v>4</v>
      </c>
      <c r="G60" s="123" t="s">
        <v>34</v>
      </c>
      <c r="H60" s="123" t="s">
        <v>34</v>
      </c>
      <c r="I60" s="123" t="s">
        <v>34</v>
      </c>
      <c r="J60" s="123" t="s">
        <v>34</v>
      </c>
      <c r="K60" s="123" t="s">
        <v>34</v>
      </c>
      <c r="L60" s="45">
        <f>D60*F60</f>
        <v>8</v>
      </c>
    </row>
  </sheetData>
  <mergeCells count="11">
    <mergeCell ref="A35:L35"/>
    <mergeCell ref="A34:L34"/>
    <mergeCell ref="A48:L48"/>
    <mergeCell ref="A20:L20"/>
    <mergeCell ref="A1:E1"/>
    <mergeCell ref="F1:L3"/>
    <mergeCell ref="A2:E2"/>
    <mergeCell ref="A3:E3"/>
    <mergeCell ref="A5:L5"/>
    <mergeCell ref="A4:L4"/>
    <mergeCell ref="A19:L19"/>
  </mergeCells>
  <pageMargins left="0.511811024" right="0.511811024" top="1.1916666666666667" bottom="0.78740157499999996" header="0.31496062000000002" footer="0.31496062000000002"/>
  <pageSetup paperSize="9" scale="80" fitToHeight="0" orientation="landscape" r:id="rId1"/>
  <headerFooter>
    <oddHeader>&amp;C&amp;G</oddHeader>
    <oddFooter>&amp;C&amp;"-,Itálico"Logradouro: Rua Elias Estevão Colnago, nº 65 – Centro - Itarana/ES. CEP 29620-000 
Tel.: (27) 3720-4900 – Site: www.itarana.es.gov.br – CNPJ: 27.104.363/0001-23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1"/>
  <sheetViews>
    <sheetView view="pageBreakPreview" zoomScaleNormal="100" zoomScaleSheetLayoutView="100" zoomScalePageLayoutView="90" workbookViewId="0">
      <selection activeCell="C46" sqref="C46"/>
    </sheetView>
  </sheetViews>
  <sheetFormatPr defaultRowHeight="15" x14ac:dyDescent="0.25"/>
  <cols>
    <col min="2" max="2" width="49.5703125" customWidth="1"/>
    <col min="3" max="3" width="17.5703125" customWidth="1"/>
    <col min="4" max="4" width="20.140625" customWidth="1"/>
    <col min="5" max="5" width="13.85546875" customWidth="1"/>
    <col min="6" max="6" width="13.28515625" customWidth="1"/>
    <col min="7" max="7" width="12.28515625" customWidth="1"/>
    <col min="8" max="8" width="10.140625" bestFit="1" customWidth="1"/>
  </cols>
  <sheetData>
    <row r="1" spans="1:9" ht="30" customHeight="1" x14ac:dyDescent="0.25">
      <c r="A1" s="185" t="s">
        <v>124</v>
      </c>
      <c r="B1" s="185"/>
      <c r="C1" s="185"/>
      <c r="D1" s="185"/>
      <c r="E1" s="168" t="s">
        <v>35</v>
      </c>
      <c r="F1" s="168"/>
      <c r="G1" s="168"/>
    </row>
    <row r="2" spans="1:9" ht="15.75" x14ac:dyDescent="0.25">
      <c r="A2" s="186" t="s">
        <v>133</v>
      </c>
      <c r="B2" s="187"/>
      <c r="C2" s="187"/>
      <c r="D2" s="188"/>
      <c r="E2" s="168"/>
      <c r="F2" s="168"/>
      <c r="G2" s="168"/>
    </row>
    <row r="3" spans="1:9" x14ac:dyDescent="0.25">
      <c r="A3" s="190" t="s">
        <v>36</v>
      </c>
      <c r="B3" s="190" t="s">
        <v>37</v>
      </c>
      <c r="C3" s="190" t="s">
        <v>38</v>
      </c>
      <c r="D3" s="190" t="s">
        <v>39</v>
      </c>
      <c r="E3" s="183" t="s">
        <v>40</v>
      </c>
      <c r="F3" s="184"/>
      <c r="G3" s="184"/>
    </row>
    <row r="4" spans="1:9" x14ac:dyDescent="0.25">
      <c r="A4" s="190"/>
      <c r="B4" s="190"/>
      <c r="C4" s="190"/>
      <c r="D4" s="190"/>
      <c r="E4" s="72">
        <v>1</v>
      </c>
      <c r="F4" s="72">
        <v>2</v>
      </c>
      <c r="G4" s="72">
        <v>3</v>
      </c>
    </row>
    <row r="5" spans="1:9" x14ac:dyDescent="0.25">
      <c r="A5" s="1" t="s">
        <v>13</v>
      </c>
      <c r="B5" s="3" t="str">
        <f>'PLANILHA ORÇAMENTÁRIA'!D9</f>
        <v>SERVIÇOS PRELIMINARES</v>
      </c>
      <c r="C5" s="76">
        <f>'PLANILHA ORÇAMENTÁRIA'!H9</f>
        <v>5060.6000000000004</v>
      </c>
      <c r="D5" s="77">
        <f>C5/$C$8</f>
        <v>4.6565020555678655E-2</v>
      </c>
      <c r="E5" s="80">
        <f>C5</f>
        <v>5060.6000000000004</v>
      </c>
      <c r="F5" s="79" t="s">
        <v>34</v>
      </c>
      <c r="G5" s="79" t="s">
        <v>34</v>
      </c>
      <c r="H5" s="2"/>
      <c r="I5" s="2"/>
    </row>
    <row r="6" spans="1:9" x14ac:dyDescent="0.25">
      <c r="A6" s="1" t="s">
        <v>18</v>
      </c>
      <c r="B6" s="3" t="str">
        <f>'PLANILHA ORÇAMENTÁRIA'!D12</f>
        <v>PAVIMENTAÇÃO</v>
      </c>
      <c r="C6" s="76">
        <f>'PLANILHA ORÇAMENTÁRIA'!H12</f>
        <v>44935.003799999999</v>
      </c>
      <c r="D6" s="77">
        <f t="shared" ref="D6:D7" si="0">C6/$C$8</f>
        <v>0.41346863526390115</v>
      </c>
      <c r="E6" s="79" t="s">
        <v>34</v>
      </c>
      <c r="F6" s="80">
        <f>C6/2</f>
        <v>22467.501899999999</v>
      </c>
      <c r="G6" s="80">
        <f>C6/2</f>
        <v>22467.501899999999</v>
      </c>
      <c r="H6" s="2"/>
      <c r="I6" s="2"/>
    </row>
    <row r="7" spans="1:9" x14ac:dyDescent="0.25">
      <c r="A7" s="1" t="s">
        <v>22</v>
      </c>
      <c r="B7" s="3" t="str">
        <f>'PLANILHA ORÇAMENTÁRIA'!D15</f>
        <v>DRENAGEM</v>
      </c>
      <c r="C7" s="76">
        <f>'PLANILHA ORÇAMENTÁRIA'!H15</f>
        <v>58682.54</v>
      </c>
      <c r="D7" s="77">
        <f t="shared" si="0"/>
        <v>0.53996634418042022</v>
      </c>
      <c r="E7" s="80">
        <f>C7/2</f>
        <v>29341.27</v>
      </c>
      <c r="F7" s="80">
        <f>C7/2</f>
        <v>29341.27</v>
      </c>
      <c r="G7" s="79" t="s">
        <v>34</v>
      </c>
      <c r="H7" s="2"/>
      <c r="I7" s="2"/>
    </row>
    <row r="8" spans="1:9" x14ac:dyDescent="0.25">
      <c r="A8" s="191" t="s">
        <v>41</v>
      </c>
      <c r="B8" s="191"/>
      <c r="C8" s="78">
        <f>SUM(C5:C7)</f>
        <v>108678.14379999999</v>
      </c>
      <c r="D8" s="77">
        <f>SUM(D5:D7)</f>
        <v>1</v>
      </c>
      <c r="E8" s="193"/>
      <c r="F8" s="194"/>
      <c r="G8" s="195"/>
    </row>
    <row r="9" spans="1:9" x14ac:dyDescent="0.25">
      <c r="A9" s="182" t="s">
        <v>42</v>
      </c>
      <c r="B9" s="182"/>
      <c r="C9" s="182"/>
      <c r="D9" s="182"/>
      <c r="E9" s="69">
        <f>SUM(E5:E7)</f>
        <v>34401.870000000003</v>
      </c>
      <c r="F9" s="69">
        <f>SUM(F5:F7)</f>
        <v>51808.7719</v>
      </c>
      <c r="G9" s="69">
        <f>SUM(G5:G7)</f>
        <v>22467.501899999999</v>
      </c>
    </row>
    <row r="10" spans="1:9" x14ac:dyDescent="0.25">
      <c r="A10" s="182" t="s">
        <v>43</v>
      </c>
      <c r="B10" s="182"/>
      <c r="C10" s="182"/>
      <c r="D10" s="182"/>
      <c r="E10" s="69">
        <f>E9</f>
        <v>34401.870000000003</v>
      </c>
      <c r="F10" s="69">
        <f>E10+F9</f>
        <v>86210.641900000002</v>
      </c>
      <c r="G10" s="69">
        <f>F10+G9</f>
        <v>108678.14380000001</v>
      </c>
    </row>
    <row r="11" spans="1:9" x14ac:dyDescent="0.25">
      <c r="A11" s="182" t="s">
        <v>44</v>
      </c>
      <c r="B11" s="182"/>
      <c r="C11" s="182"/>
      <c r="D11" s="182"/>
      <c r="E11" s="70">
        <f>E9/C8</f>
        <v>0.31654819264588879</v>
      </c>
      <c r="F11" s="70">
        <f>F9/C8</f>
        <v>0.47671748972216071</v>
      </c>
      <c r="G11" s="70">
        <f>G9/C8</f>
        <v>0.20673431763195058</v>
      </c>
    </row>
    <row r="12" spans="1:9" x14ac:dyDescent="0.25">
      <c r="A12" s="182" t="s">
        <v>45</v>
      </c>
      <c r="B12" s="182"/>
      <c r="C12" s="182"/>
      <c r="D12" s="182"/>
      <c r="E12" s="71">
        <f>E11</f>
        <v>0.31654819264588879</v>
      </c>
      <c r="F12" s="70">
        <f>F10/C8</f>
        <v>0.79326568236804951</v>
      </c>
      <c r="G12" s="70">
        <f>G10/C8</f>
        <v>1.0000000000000002</v>
      </c>
    </row>
    <row r="13" spans="1:9" x14ac:dyDescent="0.25">
      <c r="A13" s="189"/>
      <c r="B13" s="189"/>
      <c r="C13" s="189"/>
      <c r="D13" s="189"/>
      <c r="E13" s="189"/>
      <c r="F13" s="189"/>
      <c r="G13" s="189"/>
    </row>
    <row r="14" spans="1:9" ht="49.5" customHeight="1" x14ac:dyDescent="0.25">
      <c r="A14" s="185" t="s">
        <v>124</v>
      </c>
      <c r="B14" s="185"/>
      <c r="C14" s="185"/>
      <c r="D14" s="185"/>
      <c r="E14" s="168" t="s">
        <v>35</v>
      </c>
      <c r="F14" s="168"/>
      <c r="G14" s="168"/>
    </row>
    <row r="15" spans="1:9" ht="15.75" x14ac:dyDescent="0.25">
      <c r="A15" s="186" t="s">
        <v>134</v>
      </c>
      <c r="B15" s="187"/>
      <c r="C15" s="187"/>
      <c r="D15" s="188"/>
      <c r="E15" s="168"/>
      <c r="F15" s="168"/>
      <c r="G15" s="168"/>
    </row>
    <row r="16" spans="1:9" x14ac:dyDescent="0.25">
      <c r="A16" s="190" t="s">
        <v>36</v>
      </c>
      <c r="B16" s="190" t="s">
        <v>37</v>
      </c>
      <c r="C16" s="190" t="s">
        <v>38</v>
      </c>
      <c r="D16" s="190" t="s">
        <v>39</v>
      </c>
      <c r="E16" s="192" t="s">
        <v>40</v>
      </c>
      <c r="F16" s="192"/>
      <c r="G16" s="192"/>
    </row>
    <row r="17" spans="1:7" x14ac:dyDescent="0.25">
      <c r="A17" s="190"/>
      <c r="B17" s="190"/>
      <c r="C17" s="190"/>
      <c r="D17" s="190"/>
      <c r="E17" s="72">
        <v>1</v>
      </c>
      <c r="F17" s="72">
        <v>2</v>
      </c>
      <c r="G17" s="72">
        <v>3</v>
      </c>
    </row>
    <row r="18" spans="1:7" x14ac:dyDescent="0.25">
      <c r="A18" s="1" t="s">
        <v>13</v>
      </c>
      <c r="B18" s="3" t="str">
        <f>'PLANILHA ORÇAMENTÁRIA'!D26</f>
        <v>SERVIÇOS PRELIMINARES</v>
      </c>
      <c r="C18" s="67">
        <f>'PLANILHA ORÇAMENTÁRIA'!H26</f>
        <v>5060.6000000000004</v>
      </c>
      <c r="D18" s="68">
        <f>C18/$C$21</f>
        <v>4.9012103647758785E-2</v>
      </c>
      <c r="E18" s="80">
        <f>C18</f>
        <v>5060.6000000000004</v>
      </c>
      <c r="F18" s="79" t="s">
        <v>34</v>
      </c>
      <c r="G18" s="79" t="s">
        <v>34</v>
      </c>
    </row>
    <row r="19" spans="1:7" x14ac:dyDescent="0.25">
      <c r="A19" s="1" t="s">
        <v>18</v>
      </c>
      <c r="B19" s="3" t="str">
        <f>'PLANILHA ORÇAMENTÁRIA'!D29</f>
        <v>PAVIMENTAÇÃO</v>
      </c>
      <c r="C19" s="67">
        <f>'PLANILHA ORÇAMENTÁRIA'!H29</f>
        <v>64218.606400000004</v>
      </c>
      <c r="D19" s="68">
        <f t="shared" ref="D19:D21" si="1">C19/$C$21</f>
        <v>0.62195964766854239</v>
      </c>
      <c r="E19" s="79" t="s">
        <v>34</v>
      </c>
      <c r="F19" s="80">
        <f>C19/2</f>
        <v>32109.303200000002</v>
      </c>
      <c r="G19" s="80">
        <f>C19/2</f>
        <v>32109.303200000002</v>
      </c>
    </row>
    <row r="20" spans="1:7" x14ac:dyDescent="0.25">
      <c r="A20" s="1" t="s">
        <v>22</v>
      </c>
      <c r="B20" s="3" t="str">
        <f>'PLANILHA ORÇAMENTÁRIA'!D32</f>
        <v>DRENAGEM</v>
      </c>
      <c r="C20" s="67">
        <f>'PLANILHA ORÇAMENTÁRIA'!H32</f>
        <v>33972.840000000004</v>
      </c>
      <c r="D20" s="68">
        <f t="shared" si="1"/>
        <v>0.32902824868369868</v>
      </c>
      <c r="E20" s="80">
        <f>C20/2</f>
        <v>16986.420000000002</v>
      </c>
      <c r="F20" s="80">
        <f>C20/2</f>
        <v>16986.420000000002</v>
      </c>
      <c r="G20" s="79" t="s">
        <v>34</v>
      </c>
    </row>
    <row r="21" spans="1:7" x14ac:dyDescent="0.25">
      <c r="A21" s="191" t="s">
        <v>41</v>
      </c>
      <c r="B21" s="191"/>
      <c r="C21" s="4">
        <f>SUM(C18:C20)</f>
        <v>103252.04640000002</v>
      </c>
      <c r="D21" s="68">
        <f t="shared" si="1"/>
        <v>1</v>
      </c>
      <c r="E21" s="193"/>
      <c r="F21" s="194"/>
      <c r="G21" s="195"/>
    </row>
    <row r="22" spans="1:7" x14ac:dyDescent="0.25">
      <c r="A22" s="182" t="s">
        <v>42</v>
      </c>
      <c r="B22" s="182"/>
      <c r="C22" s="182"/>
      <c r="D22" s="182"/>
      <c r="E22" s="69">
        <f>SUM(E18:E20)</f>
        <v>22047.020000000004</v>
      </c>
      <c r="F22" s="69">
        <f>SUM(F18:F20)</f>
        <v>49095.723200000008</v>
      </c>
      <c r="G22" s="69">
        <f>SUM(G18:G20)</f>
        <v>32109.303200000002</v>
      </c>
    </row>
    <row r="23" spans="1:7" x14ac:dyDescent="0.25">
      <c r="A23" s="182" t="s">
        <v>43</v>
      </c>
      <c r="B23" s="182"/>
      <c r="C23" s="182"/>
      <c r="D23" s="182"/>
      <c r="E23" s="69">
        <f>E22</f>
        <v>22047.020000000004</v>
      </c>
      <c r="F23" s="69">
        <f>E23+F22</f>
        <v>71142.743200000012</v>
      </c>
      <c r="G23" s="69">
        <f>F23+G22</f>
        <v>103252.04640000002</v>
      </c>
    </row>
    <row r="24" spans="1:7" x14ac:dyDescent="0.25">
      <c r="A24" s="182" t="s">
        <v>44</v>
      </c>
      <c r="B24" s="182"/>
      <c r="C24" s="182"/>
      <c r="D24" s="182"/>
      <c r="E24" s="70">
        <f>E22/C21</f>
        <v>0.21352622798960816</v>
      </c>
      <c r="F24" s="70">
        <f>F22/C21</f>
        <v>0.47549394817612056</v>
      </c>
      <c r="G24" s="70">
        <f>G22/C21</f>
        <v>0.3109798238342712</v>
      </c>
    </row>
    <row r="25" spans="1:7" x14ac:dyDescent="0.25">
      <c r="A25" s="182" t="s">
        <v>45</v>
      </c>
      <c r="B25" s="182"/>
      <c r="C25" s="182"/>
      <c r="D25" s="182"/>
      <c r="E25" s="71">
        <f>E24</f>
        <v>0.21352622798960816</v>
      </c>
      <c r="F25" s="70">
        <f>F23/C21</f>
        <v>0.68902017616572875</v>
      </c>
      <c r="G25" s="70">
        <f>G23/C21</f>
        <v>1</v>
      </c>
    </row>
    <row r="26" spans="1:7" x14ac:dyDescent="0.25">
      <c r="A26" s="196"/>
      <c r="B26" s="196"/>
      <c r="C26" s="196"/>
      <c r="D26" s="196"/>
      <c r="E26" s="196"/>
      <c r="F26" s="196"/>
      <c r="G26" s="196"/>
    </row>
    <row r="27" spans="1:7" ht="49.5" customHeight="1" x14ac:dyDescent="0.25">
      <c r="A27" s="185" t="s">
        <v>124</v>
      </c>
      <c r="B27" s="185"/>
      <c r="C27" s="185"/>
      <c r="D27" s="185"/>
      <c r="E27" s="168" t="s">
        <v>35</v>
      </c>
      <c r="F27" s="168"/>
      <c r="G27" s="168"/>
    </row>
    <row r="28" spans="1:7" ht="15.75" x14ac:dyDescent="0.25">
      <c r="A28" s="186" t="s">
        <v>135</v>
      </c>
      <c r="B28" s="187"/>
      <c r="C28" s="187"/>
      <c r="D28" s="188"/>
      <c r="E28" s="168"/>
      <c r="F28" s="168"/>
      <c r="G28" s="168"/>
    </row>
    <row r="29" spans="1:7" x14ac:dyDescent="0.25">
      <c r="A29" s="190" t="s">
        <v>36</v>
      </c>
      <c r="B29" s="190" t="s">
        <v>37</v>
      </c>
      <c r="C29" s="190" t="s">
        <v>38</v>
      </c>
      <c r="D29" s="190" t="s">
        <v>39</v>
      </c>
      <c r="E29" s="192" t="s">
        <v>40</v>
      </c>
      <c r="F29" s="192"/>
      <c r="G29" s="192"/>
    </row>
    <row r="30" spans="1:7" x14ac:dyDescent="0.25">
      <c r="A30" s="190"/>
      <c r="B30" s="190"/>
      <c r="C30" s="190"/>
      <c r="D30" s="190"/>
      <c r="E30" s="72">
        <v>1</v>
      </c>
      <c r="F30" s="72">
        <v>2</v>
      </c>
      <c r="G30" s="72">
        <v>3</v>
      </c>
    </row>
    <row r="31" spans="1:7" x14ac:dyDescent="0.25">
      <c r="A31" s="1" t="s">
        <v>13</v>
      </c>
      <c r="B31" s="3" t="str">
        <f>'PLANILHA ORÇAMENTÁRIA'!D43</f>
        <v>SERVIÇOS PRELIMINARES</v>
      </c>
      <c r="C31" s="67">
        <f>'PLANILHA ORÇAMENTÁRIA'!H43</f>
        <v>5060.6000000000004</v>
      </c>
      <c r="D31" s="68">
        <f>C31/$C$34</f>
        <v>0.11255856271483264</v>
      </c>
      <c r="E31" s="80">
        <f>C31</f>
        <v>5060.6000000000004</v>
      </c>
      <c r="F31" s="79" t="s">
        <v>34</v>
      </c>
      <c r="G31" s="79" t="s">
        <v>34</v>
      </c>
    </row>
    <row r="32" spans="1:7" x14ac:dyDescent="0.25">
      <c r="A32" s="1" t="s">
        <v>18</v>
      </c>
      <c r="B32" s="3" t="str">
        <f>'PLANILHA ORÇAMENTÁRIA'!D46</f>
        <v>PAVIMENTAÇÃO</v>
      </c>
      <c r="C32" s="67">
        <f>'PLANILHA ORÇAMENTÁRIA'!H46</f>
        <v>27017.927</v>
      </c>
      <c r="D32" s="68">
        <f t="shared" ref="D32:D34" si="2">C32/$C$34</f>
        <v>0.60093645628073156</v>
      </c>
      <c r="E32" s="79" t="s">
        <v>34</v>
      </c>
      <c r="F32" s="80">
        <f>C32/2</f>
        <v>13508.9635</v>
      </c>
      <c r="G32" s="80">
        <f>C32/2</f>
        <v>13508.9635</v>
      </c>
    </row>
    <row r="33" spans="1:7" x14ac:dyDescent="0.25">
      <c r="A33" s="1" t="s">
        <v>22</v>
      </c>
      <c r="B33" s="3" t="str">
        <f>'PLANILHA ORÇAMENTÁRIA'!D49</f>
        <v>DRENAGEM</v>
      </c>
      <c r="C33" s="67">
        <f>'PLANILHA ORÇAMENTÁRIA'!H49</f>
        <v>12881.18</v>
      </c>
      <c r="D33" s="68">
        <f t="shared" si="2"/>
        <v>0.28650498100443583</v>
      </c>
      <c r="E33" s="80">
        <f>C33/2</f>
        <v>6440.59</v>
      </c>
      <c r="F33" s="80">
        <f>C33/2</f>
        <v>6440.59</v>
      </c>
      <c r="G33" s="79" t="s">
        <v>34</v>
      </c>
    </row>
    <row r="34" spans="1:7" x14ac:dyDescent="0.25">
      <c r="A34" s="191" t="s">
        <v>41</v>
      </c>
      <c r="B34" s="191"/>
      <c r="C34" s="4">
        <f>SUM(C31:C33)</f>
        <v>44959.707000000002</v>
      </c>
      <c r="D34" s="68">
        <f t="shared" si="2"/>
        <v>1</v>
      </c>
      <c r="E34" s="193"/>
      <c r="F34" s="194"/>
      <c r="G34" s="195"/>
    </row>
    <row r="35" spans="1:7" x14ac:dyDescent="0.25">
      <c r="A35" s="182" t="s">
        <v>42</v>
      </c>
      <c r="B35" s="182"/>
      <c r="C35" s="182"/>
      <c r="D35" s="182"/>
      <c r="E35" s="69">
        <f>SUM(E31:E33)</f>
        <v>11501.19</v>
      </c>
      <c r="F35" s="69">
        <f>SUM(F31:F33)</f>
        <v>19949.553500000002</v>
      </c>
      <c r="G35" s="69">
        <f>SUM(G31:G33)</f>
        <v>13508.9635</v>
      </c>
    </row>
    <row r="36" spans="1:7" x14ac:dyDescent="0.25">
      <c r="A36" s="182" t="s">
        <v>43</v>
      </c>
      <c r="B36" s="182"/>
      <c r="C36" s="182"/>
      <c r="D36" s="182"/>
      <c r="E36" s="69">
        <f>E35</f>
        <v>11501.19</v>
      </c>
      <c r="F36" s="69">
        <f>E36+F35</f>
        <v>31450.743500000004</v>
      </c>
      <c r="G36" s="69">
        <f>F36+G35</f>
        <v>44959.707000000002</v>
      </c>
    </row>
    <row r="37" spans="1:7" x14ac:dyDescent="0.25">
      <c r="A37" s="182" t="s">
        <v>44</v>
      </c>
      <c r="B37" s="182"/>
      <c r="C37" s="182"/>
      <c r="D37" s="182"/>
      <c r="E37" s="70">
        <f>E35/C34</f>
        <v>0.25581105321705055</v>
      </c>
      <c r="F37" s="70">
        <f>F35/C34</f>
        <v>0.44372071864258372</v>
      </c>
      <c r="G37" s="70">
        <f>G35/C34</f>
        <v>0.30046822814036578</v>
      </c>
    </row>
    <row r="38" spans="1:7" x14ac:dyDescent="0.25">
      <c r="A38" s="182" t="s">
        <v>45</v>
      </c>
      <c r="B38" s="182"/>
      <c r="C38" s="182"/>
      <c r="D38" s="182"/>
      <c r="E38" s="71">
        <f>E37</f>
        <v>0.25581105321705055</v>
      </c>
      <c r="F38" s="70">
        <f>F36/C34</f>
        <v>0.69953177185963433</v>
      </c>
      <c r="G38" s="70">
        <f>G36/C34</f>
        <v>1</v>
      </c>
    </row>
    <row r="39" spans="1:7" x14ac:dyDescent="0.25">
      <c r="A39" s="196"/>
      <c r="B39" s="196"/>
      <c r="C39" s="196"/>
      <c r="D39" s="196"/>
      <c r="E39" s="196"/>
      <c r="F39" s="196"/>
      <c r="G39" s="196"/>
    </row>
    <row r="40" spans="1:7" ht="49.5" customHeight="1" x14ac:dyDescent="0.25">
      <c r="A40" s="185" t="s">
        <v>124</v>
      </c>
      <c r="B40" s="185"/>
      <c r="C40" s="185"/>
      <c r="D40" s="185"/>
      <c r="E40" s="168" t="s">
        <v>35</v>
      </c>
      <c r="F40" s="168"/>
      <c r="G40" s="168"/>
    </row>
    <row r="41" spans="1:7" ht="15.75" x14ac:dyDescent="0.25">
      <c r="A41" s="186" t="s">
        <v>136</v>
      </c>
      <c r="B41" s="187"/>
      <c r="C41" s="187"/>
      <c r="D41" s="188"/>
      <c r="E41" s="168"/>
      <c r="F41" s="168"/>
      <c r="G41" s="168"/>
    </row>
    <row r="42" spans="1:7" x14ac:dyDescent="0.25">
      <c r="A42" s="190" t="s">
        <v>36</v>
      </c>
      <c r="B42" s="190" t="s">
        <v>37</v>
      </c>
      <c r="C42" s="190" t="s">
        <v>38</v>
      </c>
      <c r="D42" s="190" t="s">
        <v>39</v>
      </c>
      <c r="E42" s="192" t="s">
        <v>40</v>
      </c>
      <c r="F42" s="192"/>
      <c r="G42" s="192"/>
    </row>
    <row r="43" spans="1:7" x14ac:dyDescent="0.25">
      <c r="A43" s="190"/>
      <c r="B43" s="190"/>
      <c r="C43" s="190"/>
      <c r="D43" s="190"/>
      <c r="E43" s="72">
        <v>1</v>
      </c>
      <c r="F43" s="72">
        <v>2</v>
      </c>
      <c r="G43" s="72">
        <v>3</v>
      </c>
    </row>
    <row r="44" spans="1:7" x14ac:dyDescent="0.25">
      <c r="A44" s="1" t="s">
        <v>13</v>
      </c>
      <c r="B44" s="3" t="str">
        <f>'PLANILHA ORÇAMENTÁRIA'!D58</f>
        <v>SERVIÇOS PRELIMINARES</v>
      </c>
      <c r="C44" s="67">
        <f>'PLANILHA ORÇAMENTÁRIA'!H58</f>
        <v>5060.6000000000004</v>
      </c>
      <c r="D44" s="68">
        <f>C44/$C$47</f>
        <v>7.6882872228765456E-2</v>
      </c>
      <c r="E44" s="80">
        <f>C44</f>
        <v>5060.6000000000004</v>
      </c>
      <c r="F44" s="79" t="s">
        <v>34</v>
      </c>
      <c r="G44" s="79" t="s">
        <v>34</v>
      </c>
    </row>
    <row r="45" spans="1:7" x14ac:dyDescent="0.25">
      <c r="A45" s="1" t="s">
        <v>18</v>
      </c>
      <c r="B45" s="3" t="str">
        <f>'PLANILHA ORÇAMENTÁRIA'!D61</f>
        <v>PAVIMENTAÇÃO</v>
      </c>
      <c r="C45" s="67">
        <f>'PLANILHA ORÇAMENTÁRIA'!H61</f>
        <v>41181.662700000001</v>
      </c>
      <c r="D45" s="68">
        <f t="shared" ref="D45:D47" si="3">C45/$C$47</f>
        <v>0.62565002401537684</v>
      </c>
      <c r="E45" s="79" t="s">
        <v>34</v>
      </c>
      <c r="F45" s="80">
        <f>C45/2</f>
        <v>20590.83135</v>
      </c>
      <c r="G45" s="80">
        <f>C45/2</f>
        <v>20590.83135</v>
      </c>
    </row>
    <row r="46" spans="1:7" x14ac:dyDescent="0.25">
      <c r="A46" s="1" t="s">
        <v>22</v>
      </c>
      <c r="B46" s="3" t="str">
        <f>'PLANILHA ORÇAMENTÁRIA'!D64</f>
        <v>DRENAGEM</v>
      </c>
      <c r="C46" s="67">
        <f>'PLANILHA ORÇAMENTÁRIA'!H64</f>
        <v>19579.940000000002</v>
      </c>
      <c r="D46" s="68">
        <f t="shared" si="3"/>
        <v>0.29746710375585783</v>
      </c>
      <c r="E46" s="80">
        <f>C46/2</f>
        <v>9789.9700000000012</v>
      </c>
      <c r="F46" s="80">
        <f>C46/2</f>
        <v>9789.9700000000012</v>
      </c>
      <c r="G46" s="79" t="s">
        <v>34</v>
      </c>
    </row>
    <row r="47" spans="1:7" x14ac:dyDescent="0.25">
      <c r="A47" s="191" t="s">
        <v>41</v>
      </c>
      <c r="B47" s="191"/>
      <c r="C47" s="4">
        <f>SUM(C44:C46)</f>
        <v>65822.202699999994</v>
      </c>
      <c r="D47" s="68">
        <f t="shared" si="3"/>
        <v>1</v>
      </c>
      <c r="E47" s="193"/>
      <c r="F47" s="194"/>
      <c r="G47" s="195"/>
    </row>
    <row r="48" spans="1:7" x14ac:dyDescent="0.25">
      <c r="A48" s="182" t="s">
        <v>42</v>
      </c>
      <c r="B48" s="182"/>
      <c r="C48" s="182"/>
      <c r="D48" s="182"/>
      <c r="E48" s="69">
        <f>SUM(E44:E46)</f>
        <v>14850.570000000002</v>
      </c>
      <c r="F48" s="69">
        <f>SUM(F44:F46)</f>
        <v>30380.801350000002</v>
      </c>
      <c r="G48" s="69">
        <f>SUM(G44:G46)</f>
        <v>20590.83135</v>
      </c>
    </row>
    <row r="49" spans="1:7" x14ac:dyDescent="0.25">
      <c r="A49" s="182" t="s">
        <v>43</v>
      </c>
      <c r="B49" s="182"/>
      <c r="C49" s="182"/>
      <c r="D49" s="182"/>
      <c r="E49" s="69">
        <f>E48</f>
        <v>14850.570000000002</v>
      </c>
      <c r="F49" s="69">
        <f>E49+F48</f>
        <v>45231.371350000001</v>
      </c>
      <c r="G49" s="69">
        <f>F49+G48</f>
        <v>65822.202699999994</v>
      </c>
    </row>
    <row r="50" spans="1:7" x14ac:dyDescent="0.25">
      <c r="A50" s="182" t="s">
        <v>44</v>
      </c>
      <c r="B50" s="182"/>
      <c r="C50" s="182"/>
      <c r="D50" s="182"/>
      <c r="E50" s="70">
        <f>E48/C47</f>
        <v>0.22561642410669436</v>
      </c>
      <c r="F50" s="70">
        <f>F48/C47</f>
        <v>0.46155856388561733</v>
      </c>
      <c r="G50" s="70">
        <f>G48/C47</f>
        <v>0.31282501200768842</v>
      </c>
    </row>
    <row r="51" spans="1:7" x14ac:dyDescent="0.25">
      <c r="A51" s="182" t="s">
        <v>45</v>
      </c>
      <c r="B51" s="182"/>
      <c r="C51" s="182"/>
      <c r="D51" s="182"/>
      <c r="E51" s="71">
        <f>E50</f>
        <v>0.22561642410669436</v>
      </c>
      <c r="F51" s="70">
        <f>F49/C47</f>
        <v>0.68717498799231169</v>
      </c>
      <c r="G51" s="70">
        <f>G49/C47</f>
        <v>1</v>
      </c>
    </row>
  </sheetData>
  <mergeCells count="59">
    <mergeCell ref="E47:G47"/>
    <mergeCell ref="A26:G26"/>
    <mergeCell ref="A39:G39"/>
    <mergeCell ref="E8:G8"/>
    <mergeCell ref="E21:G21"/>
    <mergeCell ref="E34:G34"/>
    <mergeCell ref="A47:B47"/>
    <mergeCell ref="E40:G41"/>
    <mergeCell ref="E42:G42"/>
    <mergeCell ref="A34:B34"/>
    <mergeCell ref="A35:D35"/>
    <mergeCell ref="A36:D36"/>
    <mergeCell ref="A37:D37"/>
    <mergeCell ref="A38:D38"/>
    <mergeCell ref="A27:D27"/>
    <mergeCell ref="E27:G28"/>
    <mergeCell ref="D16:D17"/>
    <mergeCell ref="A48:D48"/>
    <mergeCell ref="A49:D49"/>
    <mergeCell ref="A50:D50"/>
    <mergeCell ref="A51:D51"/>
    <mergeCell ref="A40:D40"/>
    <mergeCell ref="A41:D41"/>
    <mergeCell ref="A42:A43"/>
    <mergeCell ref="B42:B43"/>
    <mergeCell ref="C42:C43"/>
    <mergeCell ref="D42:D43"/>
    <mergeCell ref="A9:D9"/>
    <mergeCell ref="E16:G16"/>
    <mergeCell ref="E29:G29"/>
    <mergeCell ref="A21:B21"/>
    <mergeCell ref="A22:D22"/>
    <mergeCell ref="A23:D23"/>
    <mergeCell ref="A24:D24"/>
    <mergeCell ref="A25:D25"/>
    <mergeCell ref="A28:D28"/>
    <mergeCell ref="A29:A30"/>
    <mergeCell ref="B29:B30"/>
    <mergeCell ref="C29:C30"/>
    <mergeCell ref="D29:D30"/>
    <mergeCell ref="A16:A17"/>
    <mergeCell ref="B16:B17"/>
    <mergeCell ref="C16:C17"/>
    <mergeCell ref="A10:D10"/>
    <mergeCell ref="A11:D11"/>
    <mergeCell ref="E1:G2"/>
    <mergeCell ref="E3:G3"/>
    <mergeCell ref="A14:D14"/>
    <mergeCell ref="E14:G15"/>
    <mergeCell ref="A15:D15"/>
    <mergeCell ref="A13:G13"/>
    <mergeCell ref="A12:D12"/>
    <mergeCell ref="A1:D1"/>
    <mergeCell ref="A2:D2"/>
    <mergeCell ref="A3:A4"/>
    <mergeCell ref="B3:B4"/>
    <mergeCell ref="C3:C4"/>
    <mergeCell ref="D3:D4"/>
    <mergeCell ref="A8:B8"/>
  </mergeCells>
  <pageMargins left="1.1875" right="8.3437499999999998E-2" top="1.4375" bottom="0.78740157499999996" header="0.31496062000000002" footer="0.31496062000000002"/>
  <pageSetup paperSize="9" scale="97" fitToHeight="0" orientation="landscape" r:id="rId1"/>
  <headerFooter>
    <oddHeader>&amp;C&amp;G</oddHeader>
    <oddFooter>&amp;C&amp;"-,Itálico"Logradouro: Rua Elias Estevão Colnago, nº 65 – Centro - Itarana/ES. CEP 29620-000 
Tel.: (27) 3720-4900 – Site: www.itarana.es.gov.br – CNPJ: 27.104.363/0001-23</oddFooter>
  </headerFooter>
  <rowBreaks count="1" manualBreakCount="1">
    <brk id="25" max="6" man="1"/>
  </rowBreaks>
  <colBreaks count="1" manualBreakCount="1">
    <brk id="7" max="1048575" man="1"/>
  </colBreaks>
  <ignoredErrors>
    <ignoredError sqref="E11 E37 E50" 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4"/>
  <sheetViews>
    <sheetView view="pageBreakPreview" topLeftCell="A31" zoomScaleNormal="100" zoomScaleSheetLayoutView="100" workbookViewId="0">
      <selection activeCell="E29" sqref="E29"/>
    </sheetView>
  </sheetViews>
  <sheetFormatPr defaultRowHeight="15" x14ac:dyDescent="0.25"/>
  <cols>
    <col min="1" max="1" width="9.85546875" style="15" customWidth="1"/>
    <col min="2" max="2" width="9.7109375" style="16" customWidth="1"/>
    <col min="3" max="4" width="7.7109375" style="17" customWidth="1"/>
    <col min="5" max="5" width="31.28515625" style="17" customWidth="1"/>
    <col min="6" max="6" width="4.28515625" style="16" customWidth="1"/>
    <col min="7" max="7" width="7.42578125" style="18" customWidth="1"/>
    <col min="8" max="8" width="10.5703125" style="19" customWidth="1"/>
    <col min="9" max="9" width="13.28515625" style="20" customWidth="1"/>
    <col min="10" max="10" width="10.85546875" style="14" customWidth="1"/>
    <col min="11" max="11" width="12.140625" style="14" customWidth="1"/>
    <col min="12" max="16384" width="9.140625" style="14"/>
  </cols>
  <sheetData>
    <row r="1" spans="1:11" ht="12.75" customHeight="1" x14ac:dyDescent="0.2">
      <c r="A1" s="225" t="s">
        <v>62</v>
      </c>
      <c r="B1" s="225"/>
      <c r="C1" s="225"/>
      <c r="D1" s="225"/>
      <c r="E1" s="225"/>
      <c r="F1" s="225"/>
      <c r="G1" s="225"/>
      <c r="H1" s="225"/>
      <c r="I1" s="225"/>
      <c r="J1" s="226" t="s">
        <v>63</v>
      </c>
      <c r="K1" s="226"/>
    </row>
    <row r="2" spans="1:11" ht="12.75" customHeight="1" x14ac:dyDescent="0.2">
      <c r="A2" s="225"/>
      <c r="B2" s="225"/>
      <c r="C2" s="225"/>
      <c r="D2" s="225"/>
      <c r="E2" s="225"/>
      <c r="F2" s="225"/>
      <c r="G2" s="225"/>
      <c r="H2" s="225"/>
      <c r="I2" s="225"/>
      <c r="J2" s="226"/>
      <c r="K2" s="226"/>
    </row>
    <row r="3" spans="1:11" ht="15" customHeight="1" x14ac:dyDescent="0.2">
      <c r="A3" s="225"/>
      <c r="B3" s="225"/>
      <c r="C3" s="225"/>
      <c r="D3" s="225"/>
      <c r="E3" s="225"/>
      <c r="F3" s="225"/>
      <c r="G3" s="225"/>
      <c r="H3" s="225"/>
      <c r="I3" s="225"/>
      <c r="J3" s="227">
        <v>43101</v>
      </c>
      <c r="K3" s="227"/>
    </row>
    <row r="4" spans="1:11" ht="15" customHeight="1" x14ac:dyDescent="0.2">
      <c r="A4" s="225"/>
      <c r="B4" s="225"/>
      <c r="C4" s="225"/>
      <c r="D4" s="225"/>
      <c r="E4" s="225"/>
      <c r="F4" s="225"/>
      <c r="G4" s="225"/>
      <c r="H4" s="225"/>
      <c r="I4" s="225"/>
      <c r="J4" s="227"/>
      <c r="K4" s="227"/>
    </row>
    <row r="5" spans="1:11" ht="19.5" customHeight="1" x14ac:dyDescent="0.2">
      <c r="A5" s="237" t="s">
        <v>64</v>
      </c>
      <c r="B5" s="238"/>
      <c r="C5" s="238"/>
      <c r="D5" s="238"/>
      <c r="E5" s="238"/>
      <c r="F5" s="33"/>
      <c r="G5" s="235" t="s">
        <v>69</v>
      </c>
      <c r="H5" s="235"/>
      <c r="I5" s="235"/>
      <c r="J5" s="235"/>
      <c r="K5" s="236"/>
    </row>
    <row r="6" spans="1:11" ht="30" customHeight="1" x14ac:dyDescent="0.2">
      <c r="A6" s="34" t="s">
        <v>65</v>
      </c>
      <c r="B6" s="212" t="s">
        <v>149</v>
      </c>
      <c r="C6" s="212"/>
      <c r="D6" s="212"/>
      <c r="E6" s="212"/>
      <c r="F6" s="212"/>
      <c r="G6" s="212"/>
      <c r="H6" s="212"/>
      <c r="I6" s="212"/>
      <c r="J6" s="212"/>
      <c r="K6" s="213"/>
    </row>
    <row r="7" spans="1:11" ht="15" customHeight="1" x14ac:dyDescent="0.2">
      <c r="A7" s="34" t="s">
        <v>73</v>
      </c>
      <c r="B7" s="206" t="s">
        <v>16</v>
      </c>
      <c r="C7" s="206"/>
      <c r="D7" s="206"/>
      <c r="E7" s="96" t="s">
        <v>152</v>
      </c>
      <c r="F7" s="197" t="s">
        <v>94</v>
      </c>
      <c r="G7" s="197"/>
      <c r="H7" s="197"/>
      <c r="I7" s="197"/>
      <c r="J7" s="197"/>
      <c r="K7" s="198"/>
    </row>
    <row r="8" spans="1:11" ht="4.5" customHeight="1" x14ac:dyDescent="0.25">
      <c r="A8" s="222"/>
      <c r="B8" s="223"/>
      <c r="C8" s="223"/>
      <c r="D8" s="223"/>
      <c r="E8" s="223"/>
      <c r="F8" s="223"/>
      <c r="G8" s="223"/>
      <c r="H8" s="223"/>
      <c r="I8" s="223"/>
      <c r="J8" s="223"/>
      <c r="K8" s="224"/>
    </row>
    <row r="9" spans="1:11" ht="15" customHeight="1" x14ac:dyDescent="0.25">
      <c r="A9" s="239" t="s">
        <v>129</v>
      </c>
      <c r="B9" s="239"/>
      <c r="C9" s="240"/>
      <c r="D9" s="240"/>
      <c r="E9" s="240"/>
      <c r="F9" s="240"/>
      <c r="G9" s="240"/>
      <c r="H9" s="240"/>
      <c r="I9" s="240"/>
      <c r="J9" s="240"/>
      <c r="K9" s="240"/>
    </row>
    <row r="10" spans="1:11" ht="26.25" customHeight="1" x14ac:dyDescent="0.2">
      <c r="A10" s="26" t="s">
        <v>66</v>
      </c>
      <c r="B10" s="84" t="s">
        <v>67</v>
      </c>
      <c r="C10" s="230" t="s">
        <v>37</v>
      </c>
      <c r="D10" s="230"/>
      <c r="E10" s="230"/>
      <c r="F10" s="230" t="s">
        <v>5</v>
      </c>
      <c r="G10" s="230"/>
      <c r="H10" s="27" t="s">
        <v>33</v>
      </c>
      <c r="I10" s="27" t="s">
        <v>137</v>
      </c>
      <c r="J10" s="83" t="s">
        <v>103</v>
      </c>
      <c r="K10" s="25" t="s">
        <v>138</v>
      </c>
    </row>
    <row r="11" spans="1:11" ht="15" customHeight="1" x14ac:dyDescent="0.2">
      <c r="A11" s="23">
        <v>10108</v>
      </c>
      <c r="B11" s="29" t="s">
        <v>140</v>
      </c>
      <c r="C11" s="231" t="s">
        <v>70</v>
      </c>
      <c r="D11" s="232"/>
      <c r="E11" s="232"/>
      <c r="F11" s="233" t="s">
        <v>141</v>
      </c>
      <c r="G11" s="234"/>
      <c r="H11" s="89">
        <v>0.23</v>
      </c>
      <c r="I11" s="89">
        <v>6.33</v>
      </c>
      <c r="J11" s="89">
        <v>14.45</v>
      </c>
      <c r="K11" s="90">
        <v>3.3239999999999998</v>
      </c>
    </row>
    <row r="12" spans="1:11" ht="15" customHeight="1" x14ac:dyDescent="0.2">
      <c r="A12" s="23">
        <v>10146</v>
      </c>
      <c r="B12" s="29" t="s">
        <v>140</v>
      </c>
      <c r="C12" s="231" t="s">
        <v>71</v>
      </c>
      <c r="D12" s="232"/>
      <c r="E12" s="232"/>
      <c r="F12" s="233" t="s">
        <v>141</v>
      </c>
      <c r="G12" s="234"/>
      <c r="H12" s="89">
        <v>0.46</v>
      </c>
      <c r="I12" s="89">
        <v>4.6500000000000004</v>
      </c>
      <c r="J12" s="89">
        <v>10.62</v>
      </c>
      <c r="K12" s="90">
        <v>4.8849999999999998</v>
      </c>
    </row>
    <row r="13" spans="1:11" ht="15" customHeight="1" x14ac:dyDescent="0.2">
      <c r="A13" s="228" t="s">
        <v>72</v>
      </c>
      <c r="B13" s="229"/>
      <c r="C13" s="229"/>
      <c r="D13" s="229"/>
      <c r="E13" s="229"/>
      <c r="F13" s="229"/>
      <c r="G13" s="229"/>
      <c r="H13" s="229"/>
      <c r="I13" s="229"/>
      <c r="J13" s="229"/>
      <c r="K13" s="91">
        <f>SUM(K11:K12)</f>
        <v>8.2089999999999996</v>
      </c>
    </row>
    <row r="14" spans="1:11" ht="4.5" customHeight="1" x14ac:dyDescent="0.25">
      <c r="A14" s="247"/>
      <c r="B14" s="248"/>
      <c r="C14" s="248"/>
      <c r="D14" s="248"/>
      <c r="E14" s="248"/>
      <c r="F14" s="248"/>
      <c r="G14" s="248"/>
      <c r="H14" s="248"/>
      <c r="I14" s="248"/>
      <c r="J14" s="248"/>
      <c r="K14" s="249"/>
    </row>
    <row r="15" spans="1:11" ht="15.75" x14ac:dyDescent="0.25">
      <c r="A15" s="239" t="s">
        <v>142</v>
      </c>
      <c r="B15" s="239"/>
      <c r="C15" s="240"/>
      <c r="D15" s="240"/>
      <c r="E15" s="240"/>
      <c r="F15" s="240"/>
      <c r="G15" s="240"/>
      <c r="H15" s="240"/>
      <c r="I15" s="240"/>
      <c r="J15" s="240"/>
      <c r="K15" s="240"/>
    </row>
    <row r="16" spans="1:11" ht="25.5" customHeight="1" x14ac:dyDescent="0.2">
      <c r="A16" s="26" t="s">
        <v>66</v>
      </c>
      <c r="B16" s="28" t="s">
        <v>67</v>
      </c>
      <c r="C16" s="230" t="s">
        <v>37</v>
      </c>
      <c r="D16" s="230"/>
      <c r="E16" s="230"/>
      <c r="F16" s="230" t="s">
        <v>5</v>
      </c>
      <c r="G16" s="230"/>
      <c r="H16" s="27" t="s">
        <v>33</v>
      </c>
      <c r="I16" s="27" t="s">
        <v>137</v>
      </c>
      <c r="J16" s="83" t="s">
        <v>103</v>
      </c>
      <c r="K16" s="25" t="s">
        <v>138</v>
      </c>
    </row>
    <row r="17" spans="1:11" x14ac:dyDescent="0.2">
      <c r="A17" s="21">
        <v>20524</v>
      </c>
      <c r="B17" s="29" t="s">
        <v>140</v>
      </c>
      <c r="C17" s="243" t="s">
        <v>139</v>
      </c>
      <c r="D17" s="244"/>
      <c r="E17" s="244"/>
      <c r="F17" s="245" t="s">
        <v>68</v>
      </c>
      <c r="G17" s="246"/>
      <c r="H17" s="22">
        <v>0.1</v>
      </c>
      <c r="I17" s="88">
        <v>58.83</v>
      </c>
      <c r="J17" s="88">
        <v>58.83</v>
      </c>
      <c r="K17" s="92">
        <v>5.883</v>
      </c>
    </row>
    <row r="18" spans="1:11" x14ac:dyDescent="0.25">
      <c r="A18" s="241" t="s">
        <v>75</v>
      </c>
      <c r="B18" s="242"/>
      <c r="C18" s="242"/>
      <c r="D18" s="242"/>
      <c r="E18" s="242"/>
      <c r="F18" s="242"/>
      <c r="G18" s="242"/>
      <c r="H18" s="242"/>
      <c r="I18" s="242"/>
      <c r="J18" s="242"/>
      <c r="K18" s="30">
        <f>SUM(K17:K17)</f>
        <v>5.883</v>
      </c>
    </row>
    <row r="19" spans="1:11" x14ac:dyDescent="0.25">
      <c r="J19" s="24"/>
      <c r="K19" s="31"/>
    </row>
    <row r="20" spans="1:11" x14ac:dyDescent="0.25">
      <c r="A20" s="214" t="s">
        <v>130</v>
      </c>
      <c r="B20" s="214"/>
      <c r="C20" s="214"/>
      <c r="D20" s="214"/>
      <c r="E20" s="214"/>
      <c r="F20" s="214"/>
      <c r="G20" s="214"/>
      <c r="H20" s="214"/>
      <c r="I20" s="215">
        <f>SUM(K13,K18)</f>
        <v>14.091999999999999</v>
      </c>
      <c r="J20" s="215"/>
      <c r="K20" s="215"/>
    </row>
    <row r="21" spans="1:11" x14ac:dyDescent="0.25">
      <c r="A21" s="214" t="s">
        <v>131</v>
      </c>
      <c r="B21" s="214"/>
      <c r="C21" s="214"/>
      <c r="D21" s="214"/>
      <c r="E21" s="214"/>
      <c r="F21" s="214"/>
      <c r="G21" s="214"/>
      <c r="H21" s="214"/>
      <c r="I21" s="215">
        <v>1</v>
      </c>
      <c r="J21" s="215"/>
      <c r="K21" s="215"/>
    </row>
    <row r="22" spans="1:11" x14ac:dyDescent="0.25">
      <c r="A22" s="214" t="s">
        <v>132</v>
      </c>
      <c r="B22" s="214"/>
      <c r="C22" s="214"/>
      <c r="D22" s="214"/>
      <c r="E22" s="214"/>
      <c r="F22" s="214"/>
      <c r="G22" s="214"/>
      <c r="H22" s="214"/>
      <c r="I22" s="215">
        <f>(I20)/I21</f>
        <v>14.091999999999999</v>
      </c>
      <c r="J22" s="215"/>
      <c r="K22" s="215"/>
    </row>
    <row r="23" spans="1:11" x14ac:dyDescent="0.25">
      <c r="A23" s="222"/>
      <c r="B23" s="223"/>
      <c r="C23" s="223"/>
      <c r="D23" s="223"/>
      <c r="E23" s="223"/>
      <c r="F23" s="223"/>
      <c r="G23" s="223"/>
      <c r="H23" s="223"/>
      <c r="I23" s="223"/>
      <c r="J23" s="223"/>
      <c r="K23" s="224"/>
    </row>
    <row r="24" spans="1:11" x14ac:dyDescent="0.25">
      <c r="A24" s="214" t="s">
        <v>143</v>
      </c>
      <c r="B24" s="214"/>
      <c r="C24" s="214"/>
      <c r="D24" s="214"/>
      <c r="E24" s="214"/>
      <c r="F24" s="214"/>
      <c r="G24" s="214"/>
      <c r="H24" s="214"/>
      <c r="I24" s="219">
        <f>I22</f>
        <v>14.091999999999999</v>
      </c>
      <c r="J24" s="220"/>
      <c r="K24" s="221"/>
    </row>
    <row r="25" spans="1:11" x14ac:dyDescent="0.25">
      <c r="A25" s="214" t="s">
        <v>76</v>
      </c>
      <c r="B25" s="214"/>
      <c r="C25" s="214"/>
      <c r="D25" s="214"/>
      <c r="E25" s="214"/>
      <c r="F25" s="214"/>
      <c r="G25" s="214"/>
      <c r="H25" s="214"/>
      <c r="I25" s="219">
        <f>I24*0.2963</f>
        <v>4.1754595999999999</v>
      </c>
      <c r="J25" s="220"/>
      <c r="K25" s="221"/>
    </row>
    <row r="26" spans="1:11" x14ac:dyDescent="0.25">
      <c r="A26" s="214" t="s">
        <v>77</v>
      </c>
      <c r="B26" s="214"/>
      <c r="C26" s="214"/>
      <c r="D26" s="214"/>
      <c r="E26" s="214"/>
      <c r="F26" s="214"/>
      <c r="G26" s="214"/>
      <c r="H26" s="214"/>
      <c r="I26" s="219">
        <f>SUM(I24:K25)</f>
        <v>18.267459599999999</v>
      </c>
      <c r="J26" s="220"/>
      <c r="K26" s="221"/>
    </row>
    <row r="27" spans="1:11" x14ac:dyDescent="0.2">
      <c r="A27" s="216"/>
      <c r="B27" s="217"/>
      <c r="C27" s="217"/>
      <c r="D27" s="217"/>
      <c r="E27" s="217"/>
      <c r="F27" s="217"/>
      <c r="G27" s="217"/>
      <c r="H27" s="217"/>
      <c r="I27" s="217"/>
      <c r="J27" s="217"/>
      <c r="K27" s="218"/>
    </row>
    <row r="28" spans="1:11" ht="30" customHeight="1" x14ac:dyDescent="0.2">
      <c r="A28" s="34" t="s">
        <v>65</v>
      </c>
      <c r="B28" s="212" t="s">
        <v>97</v>
      </c>
      <c r="C28" s="212"/>
      <c r="D28" s="212"/>
      <c r="E28" s="212"/>
      <c r="F28" s="212"/>
      <c r="G28" s="212"/>
      <c r="H28" s="212"/>
      <c r="I28" s="212"/>
      <c r="J28" s="212"/>
      <c r="K28" s="213"/>
    </row>
    <row r="29" spans="1:11" ht="15.75" x14ac:dyDescent="0.2">
      <c r="A29" s="34" t="s">
        <v>73</v>
      </c>
      <c r="B29" s="206" t="s">
        <v>91</v>
      </c>
      <c r="C29" s="206"/>
      <c r="D29" s="206"/>
      <c r="E29" s="35"/>
      <c r="F29" s="197" t="s">
        <v>95</v>
      </c>
      <c r="G29" s="197"/>
      <c r="H29" s="197"/>
      <c r="I29" s="197"/>
      <c r="J29" s="197"/>
      <c r="K29" s="198"/>
    </row>
    <row r="30" spans="1:11" ht="4.5" customHeight="1" x14ac:dyDescent="0.25">
      <c r="A30" s="203"/>
      <c r="B30" s="204"/>
      <c r="C30" s="204"/>
      <c r="D30" s="204"/>
      <c r="E30" s="204"/>
      <c r="F30" s="204"/>
      <c r="G30" s="204"/>
      <c r="H30" s="204"/>
      <c r="I30" s="204"/>
      <c r="J30" s="204"/>
      <c r="K30" s="205"/>
    </row>
    <row r="31" spans="1:11" ht="15.75" x14ac:dyDescent="0.25">
      <c r="A31" s="199" t="s">
        <v>105</v>
      </c>
      <c r="B31" s="200"/>
      <c r="C31" s="200"/>
      <c r="D31" s="200"/>
      <c r="E31" s="200"/>
      <c r="F31" s="200"/>
      <c r="G31" s="200"/>
      <c r="H31" s="200"/>
      <c r="I31" s="200"/>
      <c r="J31" s="200"/>
      <c r="K31" s="201"/>
    </row>
    <row r="32" spans="1:11" x14ac:dyDescent="0.2">
      <c r="A32" s="38" t="s">
        <v>66</v>
      </c>
      <c r="B32" s="39" t="s">
        <v>67</v>
      </c>
      <c r="C32" s="207" t="s">
        <v>37</v>
      </c>
      <c r="D32" s="208"/>
      <c r="E32" s="208"/>
      <c r="F32" s="208"/>
      <c r="G32" s="209"/>
      <c r="H32" s="40" t="s">
        <v>74</v>
      </c>
      <c r="I32" s="40" t="s">
        <v>33</v>
      </c>
      <c r="J32" s="40" t="s">
        <v>103</v>
      </c>
      <c r="K32" s="40" t="s">
        <v>104</v>
      </c>
    </row>
    <row r="33" spans="1:11" ht="30" customHeight="1" x14ac:dyDescent="0.2">
      <c r="A33" s="50" t="s">
        <v>106</v>
      </c>
      <c r="B33" s="50" t="s">
        <v>21</v>
      </c>
      <c r="C33" s="210" t="s">
        <v>111</v>
      </c>
      <c r="D33" s="210"/>
      <c r="E33" s="210"/>
      <c r="F33" s="210"/>
      <c r="G33" s="210"/>
      <c r="H33" s="41" t="s">
        <v>16</v>
      </c>
      <c r="I33" s="51">
        <v>3.68</v>
      </c>
      <c r="J33" s="51">
        <v>74.61</v>
      </c>
      <c r="K33" s="41">
        <f>ROUND(J33*I33,2)</f>
        <v>274.56</v>
      </c>
    </row>
    <row r="34" spans="1:11" ht="30" customHeight="1" x14ac:dyDescent="0.2">
      <c r="A34" s="50" t="s">
        <v>107</v>
      </c>
      <c r="B34" s="50" t="s">
        <v>21</v>
      </c>
      <c r="C34" s="210" t="s">
        <v>114</v>
      </c>
      <c r="D34" s="210"/>
      <c r="E34" s="210"/>
      <c r="F34" s="210"/>
      <c r="G34" s="210"/>
      <c r="H34" s="41" t="s">
        <v>96</v>
      </c>
      <c r="I34" s="51">
        <v>10.93</v>
      </c>
      <c r="J34" s="51">
        <v>6.72</v>
      </c>
      <c r="K34" s="41">
        <f t="shared" ref="K34:K38" si="0">ROUND(J34*I34,2)</f>
        <v>73.45</v>
      </c>
    </row>
    <row r="35" spans="1:11" ht="30" customHeight="1" x14ac:dyDescent="0.2">
      <c r="A35" s="50" t="s">
        <v>108</v>
      </c>
      <c r="B35" s="50" t="s">
        <v>21</v>
      </c>
      <c r="C35" s="210" t="s">
        <v>113</v>
      </c>
      <c r="D35" s="210"/>
      <c r="E35" s="210"/>
      <c r="F35" s="210"/>
      <c r="G35" s="210"/>
      <c r="H35" s="41" t="s">
        <v>68</v>
      </c>
      <c r="I35" s="51">
        <v>0.42</v>
      </c>
      <c r="J35" s="51">
        <v>504.28</v>
      </c>
      <c r="K35" s="41">
        <f t="shared" si="0"/>
        <v>211.8</v>
      </c>
    </row>
    <row r="36" spans="1:11" ht="30" customHeight="1" x14ac:dyDescent="0.2">
      <c r="A36" s="50">
        <v>10782</v>
      </c>
      <c r="B36" s="50" t="s">
        <v>21</v>
      </c>
      <c r="C36" s="211" t="s">
        <v>119</v>
      </c>
      <c r="D36" s="211"/>
      <c r="E36" s="211"/>
      <c r="F36" s="211"/>
      <c r="G36" s="211"/>
      <c r="H36" s="41" t="s">
        <v>109</v>
      </c>
      <c r="I36" s="51">
        <v>1</v>
      </c>
      <c r="J36" s="52">
        <v>419.24</v>
      </c>
      <c r="K36" s="41">
        <f t="shared" si="0"/>
        <v>419.24</v>
      </c>
    </row>
    <row r="37" spans="1:11" ht="30" customHeight="1" x14ac:dyDescent="0.2">
      <c r="A37" s="53">
        <v>42960</v>
      </c>
      <c r="B37" s="50" t="s">
        <v>21</v>
      </c>
      <c r="C37" s="211" t="s">
        <v>83</v>
      </c>
      <c r="D37" s="211"/>
      <c r="E37" s="211"/>
      <c r="F37" s="211"/>
      <c r="G37" s="211"/>
      <c r="H37" s="54" t="s">
        <v>68</v>
      </c>
      <c r="I37" s="55">
        <v>1.08</v>
      </c>
      <c r="J37" s="51">
        <v>9.94</v>
      </c>
      <c r="K37" s="41">
        <f t="shared" si="0"/>
        <v>10.74</v>
      </c>
    </row>
    <row r="38" spans="1:11" ht="30" customHeight="1" x14ac:dyDescent="0.2">
      <c r="A38" s="56" t="s">
        <v>110</v>
      </c>
      <c r="B38" s="50" t="s">
        <v>21</v>
      </c>
      <c r="C38" s="211" t="s">
        <v>84</v>
      </c>
      <c r="D38" s="211"/>
      <c r="E38" s="211"/>
      <c r="F38" s="211"/>
      <c r="G38" s="211"/>
      <c r="H38" s="54" t="s">
        <v>68</v>
      </c>
      <c r="I38" s="55">
        <v>0.4</v>
      </c>
      <c r="J38" s="51">
        <v>32.799999999999997</v>
      </c>
      <c r="K38" s="41">
        <f t="shared" si="0"/>
        <v>13.12</v>
      </c>
    </row>
    <row r="39" spans="1:11" ht="15" customHeight="1" x14ac:dyDescent="0.2">
      <c r="A39" s="171" t="s">
        <v>118</v>
      </c>
      <c r="B39" s="171"/>
      <c r="C39" s="171"/>
      <c r="D39" s="171"/>
      <c r="E39" s="171"/>
      <c r="F39" s="171"/>
      <c r="G39" s="171"/>
      <c r="H39" s="171"/>
      <c r="I39" s="171"/>
      <c r="J39" s="171"/>
      <c r="K39" s="57">
        <f>SUM(K33:K38)</f>
        <v>1002.91</v>
      </c>
    </row>
    <row r="40" spans="1:11" x14ac:dyDescent="0.25">
      <c r="A40" s="202" t="s">
        <v>76</v>
      </c>
      <c r="B40" s="202"/>
      <c r="C40" s="202"/>
      <c r="D40" s="202"/>
      <c r="E40" s="202"/>
      <c r="F40" s="202"/>
      <c r="G40" s="202"/>
      <c r="H40" s="202"/>
      <c r="I40" s="202"/>
      <c r="J40" s="202"/>
      <c r="K40" s="48">
        <f>K39*0.2963</f>
        <v>297.16223300000001</v>
      </c>
    </row>
    <row r="41" spans="1:11" x14ac:dyDescent="0.25">
      <c r="A41" s="202" t="s">
        <v>112</v>
      </c>
      <c r="B41" s="202"/>
      <c r="C41" s="202"/>
      <c r="D41" s="202"/>
      <c r="E41" s="202"/>
      <c r="F41" s="202"/>
      <c r="G41" s="202"/>
      <c r="H41" s="202"/>
      <c r="I41" s="202"/>
      <c r="J41" s="202"/>
      <c r="K41" s="49">
        <f>SUM(K39:K40)</f>
        <v>1300.0722329999999</v>
      </c>
    </row>
    <row r="42" spans="1:11" x14ac:dyDescent="0.25">
      <c r="K42" s="47"/>
    </row>
    <row r="43" spans="1:11" ht="30" customHeight="1" x14ac:dyDescent="0.2">
      <c r="A43" s="34" t="s">
        <v>65</v>
      </c>
      <c r="B43" s="212" t="s">
        <v>150</v>
      </c>
      <c r="C43" s="212"/>
      <c r="D43" s="212"/>
      <c r="E43" s="212"/>
      <c r="F43" s="212"/>
      <c r="G43" s="212"/>
      <c r="H43" s="212"/>
      <c r="I43" s="212"/>
      <c r="J43" s="212"/>
      <c r="K43" s="213"/>
    </row>
    <row r="44" spans="1:11" ht="15.75" x14ac:dyDescent="0.2">
      <c r="A44" s="34" t="s">
        <v>73</v>
      </c>
      <c r="B44" s="206" t="s">
        <v>91</v>
      </c>
      <c r="C44" s="206"/>
      <c r="D44" s="206"/>
      <c r="E44" s="96" t="s">
        <v>151</v>
      </c>
      <c r="F44" s="197" t="s">
        <v>128</v>
      </c>
      <c r="G44" s="197"/>
      <c r="H44" s="197"/>
      <c r="I44" s="197"/>
      <c r="J44" s="197"/>
      <c r="K44" s="198"/>
    </row>
    <row r="45" spans="1:11" ht="4.5" customHeight="1" x14ac:dyDescent="0.25">
      <c r="A45" s="222"/>
      <c r="B45" s="223"/>
      <c r="C45" s="223"/>
      <c r="D45" s="223"/>
      <c r="E45" s="223"/>
      <c r="F45" s="223"/>
      <c r="G45" s="223"/>
      <c r="H45" s="223"/>
      <c r="I45" s="223"/>
      <c r="J45" s="223"/>
      <c r="K45" s="224"/>
    </row>
    <row r="46" spans="1:11" ht="15.75" x14ac:dyDescent="0.25">
      <c r="A46" s="239" t="s">
        <v>129</v>
      </c>
      <c r="B46" s="239"/>
      <c r="C46" s="240"/>
      <c r="D46" s="240"/>
      <c r="E46" s="240"/>
      <c r="F46" s="240"/>
      <c r="G46" s="240"/>
      <c r="H46" s="240"/>
      <c r="I46" s="240"/>
      <c r="J46" s="240"/>
      <c r="K46" s="240"/>
    </row>
    <row r="47" spans="1:11" x14ac:dyDescent="0.2">
      <c r="A47" s="26" t="s">
        <v>66</v>
      </c>
      <c r="B47" s="84" t="s">
        <v>67</v>
      </c>
      <c r="C47" s="230" t="s">
        <v>37</v>
      </c>
      <c r="D47" s="230"/>
      <c r="E47" s="230"/>
      <c r="F47" s="230" t="s">
        <v>5</v>
      </c>
      <c r="G47" s="230"/>
      <c r="H47" s="27" t="s">
        <v>33</v>
      </c>
      <c r="I47" s="27" t="s">
        <v>137</v>
      </c>
      <c r="J47" s="83" t="s">
        <v>103</v>
      </c>
      <c r="K47" s="25" t="s">
        <v>138</v>
      </c>
    </row>
    <row r="48" spans="1:11" x14ac:dyDescent="0.2">
      <c r="A48" s="23">
        <v>10108</v>
      </c>
      <c r="B48" s="29" t="s">
        <v>140</v>
      </c>
      <c r="C48" s="231" t="s">
        <v>70</v>
      </c>
      <c r="D48" s="232"/>
      <c r="E48" s="232"/>
      <c r="F48" s="233" t="s">
        <v>154</v>
      </c>
      <c r="G48" s="234"/>
      <c r="H48" s="89">
        <v>0.5</v>
      </c>
      <c r="I48" s="89">
        <v>6.33</v>
      </c>
      <c r="J48" s="89">
        <v>14.45</v>
      </c>
      <c r="K48" s="90">
        <f>J48*H48</f>
        <v>7.2249999999999996</v>
      </c>
    </row>
    <row r="49" spans="1:11" x14ac:dyDescent="0.2">
      <c r="A49" s="23">
        <v>10146</v>
      </c>
      <c r="B49" s="29" t="s">
        <v>140</v>
      </c>
      <c r="C49" s="231" t="s">
        <v>71</v>
      </c>
      <c r="D49" s="232"/>
      <c r="E49" s="232"/>
      <c r="F49" s="233" t="s">
        <v>154</v>
      </c>
      <c r="G49" s="234"/>
      <c r="H49" s="93">
        <v>1.0041</v>
      </c>
      <c r="I49" s="89">
        <v>4.6500000000000004</v>
      </c>
      <c r="J49" s="89">
        <v>10.62</v>
      </c>
      <c r="K49" s="90">
        <f>J49*H49</f>
        <v>10.663542</v>
      </c>
    </row>
    <row r="50" spans="1:11" x14ac:dyDescent="0.2">
      <c r="A50" s="228" t="s">
        <v>72</v>
      </c>
      <c r="B50" s="229"/>
      <c r="C50" s="229"/>
      <c r="D50" s="229"/>
      <c r="E50" s="229"/>
      <c r="F50" s="229"/>
      <c r="G50" s="229"/>
      <c r="H50" s="229"/>
      <c r="I50" s="229"/>
      <c r="J50" s="229"/>
      <c r="K50" s="91">
        <f>SUM(K48:K49)</f>
        <v>17.888542000000001</v>
      </c>
    </row>
    <row r="51" spans="1:11" x14ac:dyDescent="0.25">
      <c r="A51" s="247"/>
      <c r="B51" s="248"/>
      <c r="C51" s="248"/>
      <c r="D51" s="248"/>
      <c r="E51" s="248"/>
      <c r="F51" s="248"/>
      <c r="G51" s="248"/>
      <c r="H51" s="248"/>
      <c r="I51" s="248"/>
      <c r="J51" s="248"/>
      <c r="K51" s="249"/>
    </row>
    <row r="52" spans="1:11" ht="15.75" x14ac:dyDescent="0.25">
      <c r="A52" s="239" t="s">
        <v>142</v>
      </c>
      <c r="B52" s="239"/>
      <c r="C52" s="240"/>
      <c r="D52" s="240"/>
      <c r="E52" s="240"/>
      <c r="F52" s="240"/>
      <c r="G52" s="240"/>
      <c r="H52" s="240"/>
      <c r="I52" s="240"/>
      <c r="J52" s="240"/>
      <c r="K52" s="240"/>
    </row>
    <row r="53" spans="1:11" x14ac:dyDescent="0.2">
      <c r="A53" s="26" t="s">
        <v>66</v>
      </c>
      <c r="B53" s="84" t="s">
        <v>67</v>
      </c>
      <c r="C53" s="230" t="s">
        <v>37</v>
      </c>
      <c r="D53" s="230"/>
      <c r="E53" s="230"/>
      <c r="F53" s="230" t="s">
        <v>5</v>
      </c>
      <c r="G53" s="230"/>
      <c r="H53" s="27" t="s">
        <v>33</v>
      </c>
      <c r="I53" s="27" t="s">
        <v>137</v>
      </c>
      <c r="J53" s="83" t="s">
        <v>103</v>
      </c>
      <c r="K53" s="25" t="s">
        <v>138</v>
      </c>
    </row>
    <row r="54" spans="1:11" ht="15" customHeight="1" x14ac:dyDescent="0.2">
      <c r="A54" s="21">
        <v>20503</v>
      </c>
      <c r="B54" s="29" t="s">
        <v>140</v>
      </c>
      <c r="C54" s="250" t="s">
        <v>144</v>
      </c>
      <c r="D54" s="251"/>
      <c r="E54" s="252"/>
      <c r="F54" s="233" t="s">
        <v>68</v>
      </c>
      <c r="G54" s="234"/>
      <c r="H54" s="94">
        <v>7.7999999999999996E-3</v>
      </c>
      <c r="I54" s="88">
        <v>62.92</v>
      </c>
      <c r="J54" s="85" t="s">
        <v>146</v>
      </c>
      <c r="K54" s="92">
        <f>I54*H54</f>
        <v>0.49077599999999999</v>
      </c>
    </row>
    <row r="55" spans="1:11" x14ac:dyDescent="0.2">
      <c r="A55" s="21">
        <v>20508</v>
      </c>
      <c r="B55" s="29" t="s">
        <v>140</v>
      </c>
      <c r="C55" s="250" t="s">
        <v>145</v>
      </c>
      <c r="D55" s="251"/>
      <c r="E55" s="252"/>
      <c r="F55" s="253" t="s">
        <v>96</v>
      </c>
      <c r="G55" s="254"/>
      <c r="H55" s="94">
        <v>2.3887</v>
      </c>
      <c r="I55" s="88">
        <v>0.31</v>
      </c>
      <c r="J55" s="82">
        <v>0.31</v>
      </c>
      <c r="K55" s="92">
        <f>I55*H55</f>
        <v>0.74049699999999996</v>
      </c>
    </row>
    <row r="56" spans="1:11" x14ac:dyDescent="0.25">
      <c r="A56" s="241" t="s">
        <v>75</v>
      </c>
      <c r="B56" s="242"/>
      <c r="C56" s="242"/>
      <c r="D56" s="242"/>
      <c r="E56" s="242"/>
      <c r="F56" s="242"/>
      <c r="G56" s="242"/>
      <c r="H56" s="242"/>
      <c r="I56" s="242"/>
      <c r="J56" s="242"/>
      <c r="K56" s="30">
        <f>SUM(K54:K55)</f>
        <v>1.2312729999999998</v>
      </c>
    </row>
    <row r="57" spans="1:11" x14ac:dyDescent="0.25">
      <c r="J57" s="24"/>
      <c r="K57" s="31"/>
    </row>
    <row r="58" spans="1:11" x14ac:dyDescent="0.25">
      <c r="A58" s="214" t="s">
        <v>130</v>
      </c>
      <c r="B58" s="214"/>
      <c r="C58" s="214"/>
      <c r="D58" s="214"/>
      <c r="E58" s="214"/>
      <c r="F58" s="214"/>
      <c r="G58" s="214"/>
      <c r="H58" s="214"/>
      <c r="I58" s="215">
        <f>SUM(K50,K56)</f>
        <v>19.119815000000003</v>
      </c>
      <c r="J58" s="215"/>
      <c r="K58" s="215"/>
    </row>
    <row r="59" spans="1:11" x14ac:dyDescent="0.25">
      <c r="A59" s="214" t="s">
        <v>131</v>
      </c>
      <c r="B59" s="214"/>
      <c r="C59" s="214"/>
      <c r="D59" s="214"/>
      <c r="E59" s="214"/>
      <c r="F59" s="214"/>
      <c r="G59" s="214"/>
      <c r="H59" s="214"/>
      <c r="I59" s="215">
        <v>1</v>
      </c>
      <c r="J59" s="215"/>
      <c r="K59" s="215"/>
    </row>
    <row r="60" spans="1:11" x14ac:dyDescent="0.25">
      <c r="A60" s="214" t="s">
        <v>132</v>
      </c>
      <c r="B60" s="214"/>
      <c r="C60" s="214"/>
      <c r="D60" s="214"/>
      <c r="E60" s="214"/>
      <c r="F60" s="214"/>
      <c r="G60" s="214"/>
      <c r="H60" s="214"/>
      <c r="I60" s="215">
        <f>(I58)/I59</f>
        <v>19.119815000000003</v>
      </c>
      <c r="J60" s="215"/>
      <c r="K60" s="215"/>
    </row>
    <row r="61" spans="1:11" x14ac:dyDescent="0.25">
      <c r="A61" s="222"/>
      <c r="B61" s="223"/>
      <c r="C61" s="223"/>
      <c r="D61" s="223"/>
      <c r="E61" s="223"/>
      <c r="F61" s="223"/>
      <c r="G61" s="223"/>
      <c r="H61" s="223"/>
      <c r="I61" s="223"/>
      <c r="J61" s="223"/>
      <c r="K61" s="224"/>
    </row>
    <row r="62" spans="1:11" x14ac:dyDescent="0.25">
      <c r="A62" s="214" t="s">
        <v>143</v>
      </c>
      <c r="B62" s="214"/>
      <c r="C62" s="214"/>
      <c r="D62" s="214"/>
      <c r="E62" s="214"/>
      <c r="F62" s="214"/>
      <c r="G62" s="214"/>
      <c r="H62" s="214"/>
      <c r="I62" s="219">
        <f>I60</f>
        <v>19.119815000000003</v>
      </c>
      <c r="J62" s="220"/>
      <c r="K62" s="221"/>
    </row>
    <row r="63" spans="1:11" x14ac:dyDescent="0.25">
      <c r="A63" s="214" t="s">
        <v>76</v>
      </c>
      <c r="B63" s="214"/>
      <c r="C63" s="214"/>
      <c r="D63" s="214"/>
      <c r="E63" s="214"/>
      <c r="F63" s="214"/>
      <c r="G63" s="214"/>
      <c r="H63" s="214"/>
      <c r="I63" s="219">
        <f>I62*0.2963</f>
        <v>5.6652011845000008</v>
      </c>
      <c r="J63" s="220"/>
      <c r="K63" s="221"/>
    </row>
    <row r="64" spans="1:11" x14ac:dyDescent="0.25">
      <c r="A64" s="214" t="s">
        <v>77</v>
      </c>
      <c r="B64" s="214"/>
      <c r="C64" s="214"/>
      <c r="D64" s="214"/>
      <c r="E64" s="214"/>
      <c r="F64" s="214"/>
      <c r="G64" s="214"/>
      <c r="H64" s="214"/>
      <c r="I64" s="219">
        <f>SUM(I62:K63)</f>
        <v>24.785016184500002</v>
      </c>
      <c r="J64" s="220"/>
      <c r="K64" s="221"/>
    </row>
  </sheetData>
  <mergeCells count="87">
    <mergeCell ref="A64:H64"/>
    <mergeCell ref="I64:K64"/>
    <mergeCell ref="A61:K61"/>
    <mergeCell ref="A62:H62"/>
    <mergeCell ref="I62:K62"/>
    <mergeCell ref="A63:H63"/>
    <mergeCell ref="I63:K63"/>
    <mergeCell ref="A59:H59"/>
    <mergeCell ref="I59:K59"/>
    <mergeCell ref="C55:E55"/>
    <mergeCell ref="F55:G55"/>
    <mergeCell ref="A60:H60"/>
    <mergeCell ref="I60:K60"/>
    <mergeCell ref="C54:E54"/>
    <mergeCell ref="F54:G54"/>
    <mergeCell ref="A56:J56"/>
    <mergeCell ref="A58:H58"/>
    <mergeCell ref="I58:K58"/>
    <mergeCell ref="C47:E47"/>
    <mergeCell ref="F47:G47"/>
    <mergeCell ref="C48:E48"/>
    <mergeCell ref="F48:G48"/>
    <mergeCell ref="C53:E53"/>
    <mergeCell ref="F53:G53"/>
    <mergeCell ref="C49:E49"/>
    <mergeCell ref="F49:G49"/>
    <mergeCell ref="A50:J50"/>
    <mergeCell ref="A51:K51"/>
    <mergeCell ref="A52:K52"/>
    <mergeCell ref="F16:G16"/>
    <mergeCell ref="A18:J18"/>
    <mergeCell ref="A9:K9"/>
    <mergeCell ref="A8:K8"/>
    <mergeCell ref="A15:K15"/>
    <mergeCell ref="C16:E16"/>
    <mergeCell ref="C17:E17"/>
    <mergeCell ref="F17:G17"/>
    <mergeCell ref="A14:K14"/>
    <mergeCell ref="A46:K46"/>
    <mergeCell ref="B43:K43"/>
    <mergeCell ref="B44:D44"/>
    <mergeCell ref="F44:K44"/>
    <mergeCell ref="A45:K45"/>
    <mergeCell ref="A1:I4"/>
    <mergeCell ref="J1:K2"/>
    <mergeCell ref="J3:K4"/>
    <mergeCell ref="A13:J13"/>
    <mergeCell ref="C10:E10"/>
    <mergeCell ref="C12:E12"/>
    <mergeCell ref="C11:E11"/>
    <mergeCell ref="F10:G10"/>
    <mergeCell ref="F11:G11"/>
    <mergeCell ref="F12:G12"/>
    <mergeCell ref="B6:K6"/>
    <mergeCell ref="B7:D7"/>
    <mergeCell ref="F7:K7"/>
    <mergeCell ref="G5:K5"/>
    <mergeCell ref="A5:E5"/>
    <mergeCell ref="B28:K28"/>
    <mergeCell ref="A20:H20"/>
    <mergeCell ref="I20:K20"/>
    <mergeCell ref="A21:H21"/>
    <mergeCell ref="I21:K21"/>
    <mergeCell ref="A22:H22"/>
    <mergeCell ref="I22:K22"/>
    <mergeCell ref="A27:K27"/>
    <mergeCell ref="A24:H24"/>
    <mergeCell ref="A25:H25"/>
    <mergeCell ref="A26:H26"/>
    <mergeCell ref="I24:K24"/>
    <mergeCell ref="I25:K25"/>
    <mergeCell ref="I26:K26"/>
    <mergeCell ref="A23:K23"/>
    <mergeCell ref="F29:K29"/>
    <mergeCell ref="A31:K31"/>
    <mergeCell ref="A41:J41"/>
    <mergeCell ref="A30:K30"/>
    <mergeCell ref="B29:D29"/>
    <mergeCell ref="C32:G32"/>
    <mergeCell ref="C33:G33"/>
    <mergeCell ref="C34:G34"/>
    <mergeCell ref="C35:G35"/>
    <mergeCell ref="C36:G36"/>
    <mergeCell ref="C37:G37"/>
    <mergeCell ref="C38:G38"/>
    <mergeCell ref="A40:J40"/>
    <mergeCell ref="A39:J39"/>
  </mergeCells>
  <printOptions horizontalCentered="1" gridLines="1"/>
  <pageMargins left="0.59055118110236227" right="0.59055118110236227" top="0.78740157480314965" bottom="0.78740157480314965" header="0.31496062992125984" footer="0.31496062992125984"/>
  <pageSetup paperSize="9" scale="70" orientation="portrait" r:id="rId1"/>
  <ignoredErrors>
    <ignoredError sqref="A33:A35 A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CAPA</vt:lpstr>
      <vt:lpstr>PLANILHA ORÇAMENTÁRIA</vt:lpstr>
      <vt:lpstr>MEMÓRIA DE CÁLCULO</vt:lpstr>
      <vt:lpstr>CRONOGRAMA FÍSICO-FINANCEIRO</vt:lpstr>
      <vt:lpstr>COMPOSIÇÃO ANALÍTICA DOS PREÇOS</vt:lpstr>
      <vt:lpstr>CAPA!Area_de_impressao</vt:lpstr>
      <vt:lpstr>'COMPOSIÇÃO ANALÍTICA DOS PREÇOS'!Area_de_impressao</vt:lpstr>
      <vt:lpstr>'CRONOGRAMA FÍSICO-FINANCEIRO'!Area_de_impressao</vt:lpstr>
      <vt:lpstr>'PLANILHA ORÇAMENTÁRIA'!Area_de_impressao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Dominicini</dc:creator>
  <cp:lastModifiedBy>Marcelo Rigo Magnago</cp:lastModifiedBy>
  <cp:lastPrinted>2018-09-14T19:55:26Z</cp:lastPrinted>
  <dcterms:created xsi:type="dcterms:W3CDTF">2018-09-06T18:07:14Z</dcterms:created>
  <dcterms:modified xsi:type="dcterms:W3CDTF">2018-10-15T17:40:01Z</dcterms:modified>
</cp:coreProperties>
</file>