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7" rupBuild="19029"/>
  <workbookPr codeName="EstaPasta_de_trabalho" defaultThemeVersion="124226"/>
  <mc:AlternateContent xmlns:mc="http://schemas.openxmlformats.org/markup-compatibility/2006">
    <mc:Choice Requires="x15">
      <x15ac:absPath xmlns:x15ac="http://schemas.microsoft.com/office/spreadsheetml/2010/11/ac" url="C:\Users\marcelo.magnago\Desktop\Projetos_Galpão_Multiuso Convênio\"/>
    </mc:Choice>
  </mc:AlternateContent>
  <bookViews>
    <workbookView xWindow="0" yWindow="0" windowWidth="28800" windowHeight="12210" activeTab="1"/>
  </bookViews>
  <sheets>
    <sheet name="cAPA" sheetId="5" r:id="rId1"/>
    <sheet name="PLANILHA" sheetId="1" r:id="rId2"/>
    <sheet name="CRONOGRAMA" sheetId="4" r:id="rId3"/>
    <sheet name="MEMÓRIA DE CÁLCULO" sheetId="3" r:id="rId4"/>
  </sheets>
  <definedNames>
    <definedName name="_xlnm.Print_Area" localSheetId="2">CRONOGRAMA!$A$1:$H$41</definedName>
    <definedName name="_xlnm.Print_Area" localSheetId="3">'MEMÓRIA DE CÁLCULO'!$A$1:$I$189</definedName>
    <definedName name="_xlnm.Print_Area" localSheetId="1">PLANILHA!$A$1:$G$104</definedName>
    <definedName name="_xlnm.Print_Titles" localSheetId="3">'MEMÓRIA DE CÁLCULO'!$5:$6</definedName>
    <definedName name="_xlnm.Print_Titles" localSheetId="1">PLANILHA!$5:$6</definedName>
  </definedNames>
  <calcPr calcId="162913" fullCalcOnLoad="1" fullPrecision="0"/>
  <fileRecoveryPr autoRecover="0"/>
</workbook>
</file>

<file path=xl/calcChain.xml><?xml version="1.0" encoding="utf-8"?>
<calcChain xmlns="http://schemas.openxmlformats.org/spreadsheetml/2006/main">
  <c r="G100" i="1" l="1"/>
  <c r="G97" i="1"/>
  <c r="G85" i="1"/>
  <c r="G86" i="1"/>
  <c r="G95" i="1"/>
  <c r="D28" i="4"/>
  <c r="G87" i="1"/>
  <c r="G88" i="1"/>
  <c r="G89" i="1"/>
  <c r="G90" i="1"/>
  <c r="G91" i="1"/>
  <c r="G92" i="1"/>
  <c r="G93" i="1"/>
  <c r="G94" i="1"/>
  <c r="G84" i="1"/>
  <c r="G68" i="1"/>
  <c r="G69" i="1"/>
  <c r="G82" i="1"/>
  <c r="D26" i="4"/>
  <c r="G70" i="1"/>
  <c r="G71" i="1"/>
  <c r="G72" i="1"/>
  <c r="G73" i="1"/>
  <c r="G74" i="1"/>
  <c r="G75" i="1"/>
  <c r="G76" i="1"/>
  <c r="G77" i="1"/>
  <c r="G78" i="1"/>
  <c r="G79" i="1"/>
  <c r="G80" i="1"/>
  <c r="G81" i="1"/>
  <c r="G67" i="1"/>
  <c r="G61" i="1"/>
  <c r="G62" i="1"/>
  <c r="G65" i="1"/>
  <c r="D24" i="4"/>
  <c r="G63" i="1"/>
  <c r="G64" i="1"/>
  <c r="G60" i="1"/>
  <c r="G56" i="1"/>
  <c r="G57" i="1"/>
  <c r="G58" i="1"/>
  <c r="D22" i="4"/>
  <c r="G55" i="1"/>
  <c r="G50" i="1"/>
  <c r="G53" i="1"/>
  <c r="D20" i="4"/>
  <c r="G51" i="1"/>
  <c r="G52" i="1"/>
  <c r="G49" i="1"/>
  <c r="G46" i="1"/>
  <c r="G43" i="1"/>
  <c r="G42" i="1"/>
  <c r="G39" i="1"/>
  <c r="G36" i="1"/>
  <c r="G32" i="1"/>
  <c r="G33" i="1"/>
  <c r="G34" i="1"/>
  <c r="G35" i="1"/>
  <c r="G31" i="1"/>
  <c r="G29" i="1"/>
  <c r="G25" i="1"/>
  <c r="G26" i="1"/>
  <c r="G27" i="1"/>
  <c r="G28" i="1"/>
  <c r="G24" i="1"/>
  <c r="G20" i="1"/>
  <c r="G19" i="1"/>
  <c r="G13" i="1"/>
  <c r="G14" i="1"/>
  <c r="G15" i="1"/>
  <c r="G16" i="1"/>
  <c r="G12" i="1"/>
  <c r="G9" i="1"/>
  <c r="G8" i="1"/>
  <c r="I172" i="3"/>
  <c r="I174" i="3"/>
  <c r="I176" i="3"/>
  <c r="I178" i="3"/>
  <c r="E94" i="1"/>
  <c r="I184" i="3"/>
  <c r="I187" i="3"/>
  <c r="B186" i="3"/>
  <c r="B15" i="3"/>
  <c r="B17" i="3"/>
  <c r="I16" i="3"/>
  <c r="E34" i="1"/>
  <c r="E33" i="1"/>
  <c r="E31" i="1"/>
  <c r="I62" i="3"/>
  <c r="I66" i="3"/>
  <c r="I56" i="3"/>
  <c r="E74" i="1"/>
  <c r="B139" i="3"/>
  <c r="H140" i="3"/>
  <c r="I140" i="3"/>
  <c r="E76" i="1"/>
  <c r="E73" i="1"/>
  <c r="I145" i="3"/>
  <c r="H145" i="3"/>
  <c r="H138" i="3"/>
  <c r="H137" i="3"/>
  <c r="I138" i="3"/>
  <c r="H178" i="3"/>
  <c r="B177" i="3"/>
  <c r="B175" i="3"/>
  <c r="B173" i="3"/>
  <c r="B171" i="3"/>
  <c r="B169" i="3"/>
  <c r="B167" i="3"/>
  <c r="B165" i="3"/>
  <c r="B163" i="3"/>
  <c r="B161" i="3"/>
  <c r="B159" i="3"/>
  <c r="B157" i="3"/>
  <c r="H176" i="3"/>
  <c r="E93" i="1"/>
  <c r="H174" i="3"/>
  <c r="E92" i="1"/>
  <c r="H172" i="3"/>
  <c r="E91" i="1"/>
  <c r="H170" i="3"/>
  <c r="I170" i="3"/>
  <c r="E90" i="1"/>
  <c r="H168" i="3"/>
  <c r="I168" i="3"/>
  <c r="E89" i="1"/>
  <c r="H166" i="3"/>
  <c r="I166" i="3"/>
  <c r="E88" i="1"/>
  <c r="H164" i="3"/>
  <c r="I164" i="3"/>
  <c r="E87" i="1"/>
  <c r="H162" i="3"/>
  <c r="I162" i="3"/>
  <c r="E86" i="1"/>
  <c r="H160" i="3"/>
  <c r="I160" i="3"/>
  <c r="E85" i="1"/>
  <c r="H158" i="3"/>
  <c r="I158" i="3"/>
  <c r="E84" i="1"/>
  <c r="H77" i="3"/>
  <c r="F76" i="3"/>
  <c r="H76" i="3"/>
  <c r="I8" i="4"/>
  <c r="I10" i="4"/>
  <c r="I12" i="4"/>
  <c r="I14" i="4"/>
  <c r="I16" i="4"/>
  <c r="I18" i="4"/>
  <c r="I20" i="4"/>
  <c r="I22" i="4"/>
  <c r="I24" i="4"/>
  <c r="I26" i="4"/>
  <c r="I28" i="4"/>
  <c r="I30" i="4"/>
  <c r="I32" i="4"/>
  <c r="I6" i="4"/>
  <c r="J74" i="3"/>
  <c r="K74" i="3"/>
  <c r="B32" i="4"/>
  <c r="G18" i="1"/>
  <c r="G22" i="1"/>
  <c r="G38" i="1"/>
  <c r="G41" i="1"/>
  <c r="G45" i="1"/>
  <c r="G48" i="1"/>
  <c r="G54" i="1"/>
  <c r="G59" i="1"/>
  <c r="G66" i="1"/>
  <c r="G83" i="1"/>
  <c r="G99" i="1"/>
  <c r="I44" i="3"/>
  <c r="E26" i="1"/>
  <c r="I37" i="3"/>
  <c r="E24" i="1"/>
  <c r="I20" i="3"/>
  <c r="E15" i="1"/>
  <c r="I18" i="3"/>
  <c r="E14" i="1"/>
  <c r="I9" i="3"/>
  <c r="E8" i="1"/>
  <c r="I72" i="3"/>
  <c r="E36" i="1"/>
  <c r="H65" i="3"/>
  <c r="H68" i="3"/>
  <c r="I69" i="3"/>
  <c r="E35" i="1"/>
  <c r="H64" i="3"/>
  <c r="H60" i="3"/>
  <c r="I50" i="3"/>
  <c r="E28" i="1"/>
  <c r="I47" i="3"/>
  <c r="E27" i="1"/>
  <c r="H58" i="3"/>
  <c r="I58" i="3"/>
  <c r="E32" i="1"/>
  <c r="H187" i="3"/>
  <c r="E100" i="1"/>
  <c r="D32" i="4"/>
  <c r="H33" i="4"/>
  <c r="F183" i="3"/>
  <c r="H183" i="3"/>
  <c r="H184" i="3"/>
  <c r="H182" i="3"/>
  <c r="H181" i="3"/>
  <c r="H155" i="3"/>
  <c r="I155" i="3"/>
  <c r="E81" i="1"/>
  <c r="H153" i="3"/>
  <c r="I153" i="3"/>
  <c r="E80" i="1"/>
  <c r="H151" i="3"/>
  <c r="I151" i="3"/>
  <c r="E79" i="1"/>
  <c r="H149" i="3"/>
  <c r="I149" i="3"/>
  <c r="E78" i="1"/>
  <c r="H147" i="3"/>
  <c r="I147" i="3"/>
  <c r="E77" i="1"/>
  <c r="H144" i="3"/>
  <c r="H142" i="3"/>
  <c r="I142" i="3"/>
  <c r="E75" i="1"/>
  <c r="H135" i="3"/>
  <c r="I135" i="3"/>
  <c r="E72" i="1"/>
  <c r="H133" i="3"/>
  <c r="I133" i="3"/>
  <c r="E71" i="1"/>
  <c r="H131" i="3"/>
  <c r="I131" i="3"/>
  <c r="E70" i="1"/>
  <c r="H128" i="3"/>
  <c r="H129" i="3"/>
  <c r="H127" i="3"/>
  <c r="I129" i="3"/>
  <c r="E69" i="1"/>
  <c r="H125" i="3"/>
  <c r="I125" i="3"/>
  <c r="E68" i="1"/>
  <c r="H123" i="3"/>
  <c r="I123" i="3"/>
  <c r="E67" i="1"/>
  <c r="H120" i="3"/>
  <c r="I120" i="3"/>
  <c r="E64" i="1"/>
  <c r="H118" i="3"/>
  <c r="I118" i="3"/>
  <c r="E63" i="1"/>
  <c r="H116" i="3"/>
  <c r="I116" i="3"/>
  <c r="E62" i="1"/>
  <c r="H114" i="3"/>
  <c r="I114" i="3"/>
  <c r="E61" i="1"/>
  <c r="H112" i="3"/>
  <c r="H111" i="3"/>
  <c r="H110" i="3"/>
  <c r="H107" i="3"/>
  <c r="I107" i="3"/>
  <c r="E57" i="1"/>
  <c r="H105" i="3"/>
  <c r="H104" i="3"/>
  <c r="I105" i="3"/>
  <c r="E56" i="1"/>
  <c r="H103" i="3"/>
  <c r="H102" i="3"/>
  <c r="H100" i="3"/>
  <c r="H99" i="3"/>
  <c r="H98" i="3"/>
  <c r="H97" i="3"/>
  <c r="H94" i="3"/>
  <c r="I94" i="3"/>
  <c r="E52" i="1"/>
  <c r="H92" i="3"/>
  <c r="I92" i="3"/>
  <c r="E51" i="1"/>
  <c r="H90" i="3"/>
  <c r="I90" i="3"/>
  <c r="E50" i="1"/>
  <c r="H88" i="3"/>
  <c r="I88" i="3"/>
  <c r="E49" i="1"/>
  <c r="H85" i="3"/>
  <c r="I85" i="3"/>
  <c r="E46" i="1"/>
  <c r="G47" i="1"/>
  <c r="D18" i="4"/>
  <c r="F19" i="4"/>
  <c r="H82" i="3"/>
  <c r="I82" i="3"/>
  <c r="E43" i="1"/>
  <c r="H80" i="3"/>
  <c r="I80" i="3"/>
  <c r="E42" i="1"/>
  <c r="H75" i="3"/>
  <c r="I52" i="3"/>
  <c r="E29" i="1"/>
  <c r="E41" i="3"/>
  <c r="H41" i="3"/>
  <c r="E40" i="3"/>
  <c r="E39" i="3"/>
  <c r="D41" i="3"/>
  <c r="D40" i="3"/>
  <c r="D39" i="3"/>
  <c r="H39" i="3"/>
  <c r="F29" i="3"/>
  <c r="F31" i="3"/>
  <c r="E31" i="3"/>
  <c r="F30" i="3"/>
  <c r="H30" i="3"/>
  <c r="E30" i="3"/>
  <c r="D30" i="3"/>
  <c r="E29" i="3"/>
  <c r="D29" i="3"/>
  <c r="F25" i="3"/>
  <c r="E27" i="3"/>
  <c r="D27" i="3"/>
  <c r="D26" i="3"/>
  <c r="H26" i="3"/>
  <c r="E26" i="3"/>
  <c r="F26" i="3"/>
  <c r="F27" i="3"/>
  <c r="H27" i="3"/>
  <c r="E25" i="3"/>
  <c r="D25" i="3"/>
  <c r="H22" i="3"/>
  <c r="I22" i="3"/>
  <c r="E16" i="1"/>
  <c r="H14" i="3"/>
  <c r="I14" i="3"/>
  <c r="E12" i="1"/>
  <c r="H11" i="3"/>
  <c r="I11" i="3"/>
  <c r="E9" i="1"/>
  <c r="B93" i="3"/>
  <c r="B91" i="3"/>
  <c r="B89" i="3"/>
  <c r="B51" i="3"/>
  <c r="B48" i="3"/>
  <c r="B45" i="3"/>
  <c r="B180" i="3"/>
  <c r="B179" i="3"/>
  <c r="B30" i="4"/>
  <c r="B156" i="3"/>
  <c r="B28" i="4"/>
  <c r="B185" i="3"/>
  <c r="B154" i="3"/>
  <c r="B152" i="3"/>
  <c r="B150" i="3"/>
  <c r="B148" i="3"/>
  <c r="B146" i="3"/>
  <c r="B143" i="3"/>
  <c r="B141" i="3"/>
  <c r="B136" i="3"/>
  <c r="B134" i="3"/>
  <c r="B132" i="3"/>
  <c r="B130" i="3"/>
  <c r="B126" i="3"/>
  <c r="B124" i="3"/>
  <c r="B122" i="3"/>
  <c r="B121" i="3"/>
  <c r="B26" i="4"/>
  <c r="B119" i="3"/>
  <c r="B117" i="3"/>
  <c r="B115" i="3"/>
  <c r="B113" i="3"/>
  <c r="B109" i="3"/>
  <c r="B108" i="3"/>
  <c r="B24" i="4"/>
  <c r="B106" i="3"/>
  <c r="B101" i="3"/>
  <c r="B96" i="3"/>
  <c r="B95" i="3"/>
  <c r="B22" i="4"/>
  <c r="B87" i="3"/>
  <c r="B86" i="3"/>
  <c r="B20" i="4"/>
  <c r="B84" i="3"/>
  <c r="B83" i="3"/>
  <c r="B18" i="4"/>
  <c r="B81" i="3"/>
  <c r="B79" i="3"/>
  <c r="B78" i="3"/>
  <c r="B16" i="4"/>
  <c r="B74" i="3"/>
  <c r="B73" i="3"/>
  <c r="B14" i="4"/>
  <c r="B13" i="3"/>
  <c r="B70" i="3"/>
  <c r="B67" i="3"/>
  <c r="B63" i="3"/>
  <c r="B59" i="3"/>
  <c r="B54" i="3"/>
  <c r="B53" i="3"/>
  <c r="B42" i="3"/>
  <c r="B38" i="3"/>
  <c r="B36" i="3"/>
  <c r="B35" i="3"/>
  <c r="B34" i="3"/>
  <c r="B12" i="4"/>
  <c r="B32" i="3"/>
  <c r="B24" i="3"/>
  <c r="B23" i="3"/>
  <c r="B10" i="4"/>
  <c r="B21" i="3"/>
  <c r="B19" i="3"/>
  <c r="B12" i="3"/>
  <c r="B8" i="4"/>
  <c r="B10" i="3"/>
  <c r="B8" i="3"/>
  <c r="B7" i="3"/>
  <c r="B6" i="4"/>
  <c r="H31" i="3"/>
  <c r="I112" i="3"/>
  <c r="E60" i="1"/>
  <c r="J24" i="1"/>
  <c r="K63" i="3"/>
  <c r="I100" i="3"/>
  <c r="E55" i="1"/>
  <c r="I77" i="3"/>
  <c r="E39" i="1"/>
  <c r="G40" i="1"/>
  <c r="D14" i="4"/>
  <c r="E97" i="1"/>
  <c r="G98" i="1"/>
  <c r="D30" i="4"/>
  <c r="G31" i="4"/>
  <c r="F31" i="4"/>
  <c r="H29" i="3"/>
  <c r="G101" i="1"/>
  <c r="E19" i="4"/>
  <c r="H19" i="4"/>
  <c r="G44" i="1"/>
  <c r="D16" i="4"/>
  <c r="F17" i="4"/>
  <c r="I31" i="1"/>
  <c r="H25" i="3"/>
  <c r="I31" i="3"/>
  <c r="I41" i="3"/>
  <c r="H40" i="3"/>
  <c r="G10" i="1"/>
  <c r="D6" i="4"/>
  <c r="I32" i="1"/>
  <c r="E31" i="4"/>
  <c r="F33" i="3"/>
  <c r="E19" i="1"/>
  <c r="E25" i="1"/>
  <c r="G33" i="3"/>
  <c r="H17" i="4"/>
  <c r="H33" i="3"/>
  <c r="I33" i="3"/>
  <c r="E20" i="1"/>
  <c r="G21" i="1"/>
  <c r="D10" i="4"/>
  <c r="G33" i="4"/>
  <c r="F33" i="4"/>
  <c r="E33" i="4"/>
  <c r="I33" i="4"/>
  <c r="H31" i="4"/>
  <c r="I31" i="4"/>
  <c r="E29" i="4"/>
  <c r="H29" i="4"/>
  <c r="F29" i="4"/>
  <c r="G29" i="4"/>
  <c r="F27" i="4"/>
  <c r="E27" i="4"/>
  <c r="G27" i="4"/>
  <c r="H27" i="4"/>
  <c r="H25" i="4"/>
  <c r="F25" i="4"/>
  <c r="G25" i="4"/>
  <c r="E25" i="4"/>
  <c r="E21" i="4"/>
  <c r="F21" i="4"/>
  <c r="G21" i="4"/>
  <c r="H21" i="4"/>
  <c r="G19" i="4"/>
  <c r="I19" i="4"/>
  <c r="E17" i="4"/>
  <c r="G17" i="4"/>
  <c r="I17" i="4"/>
  <c r="E15" i="4"/>
  <c r="F15" i="4"/>
  <c r="H15" i="4"/>
  <c r="I24" i="1"/>
  <c r="G37" i="1"/>
  <c r="D12" i="4"/>
  <c r="G11" i="4"/>
  <c r="H11" i="4"/>
  <c r="E11" i="4"/>
  <c r="F11" i="4"/>
  <c r="F7" i="4"/>
  <c r="E7" i="4"/>
  <c r="G7" i="4"/>
  <c r="H7" i="4"/>
  <c r="I29" i="4"/>
  <c r="I27" i="4"/>
  <c r="I25" i="4"/>
  <c r="I21" i="4"/>
  <c r="I15" i="4"/>
  <c r="I23" i="1"/>
  <c r="H13" i="4"/>
  <c r="E13" i="4"/>
  <c r="G13" i="4"/>
  <c r="F13" i="4"/>
  <c r="I11" i="4"/>
  <c r="I7" i="4"/>
  <c r="I13" i="4"/>
  <c r="F23" i="4"/>
  <c r="E23" i="4"/>
  <c r="H23" i="4"/>
  <c r="G23" i="4"/>
  <c r="G17" i="1"/>
  <c r="D8" i="4"/>
  <c r="I23" i="4"/>
  <c r="G9" i="4"/>
  <c r="G37" i="4"/>
  <c r="E9" i="4"/>
  <c r="H9" i="4"/>
  <c r="H37" i="4"/>
  <c r="F9" i="4"/>
  <c r="F37" i="4"/>
  <c r="D35" i="4"/>
  <c r="F102" i="1"/>
  <c r="F35" i="4"/>
  <c r="H35" i="4"/>
  <c r="E37" i="4"/>
  <c r="I9" i="4"/>
  <c r="G35" i="4"/>
  <c r="E35" i="4"/>
  <c r="E36" i="4"/>
  <c r="F36" i="4"/>
  <c r="G36" i="4"/>
  <c r="H36" i="4"/>
  <c r="E38" i="4"/>
  <c r="F38" i="4"/>
  <c r="G38" i="4"/>
  <c r="H38" i="4"/>
</calcChain>
</file>

<file path=xl/sharedStrings.xml><?xml version="1.0" encoding="utf-8"?>
<sst xmlns="http://schemas.openxmlformats.org/spreadsheetml/2006/main" count="1005" uniqueCount="352">
  <si>
    <t>m2</t>
  </si>
  <si>
    <t>m</t>
  </si>
  <si>
    <t>und</t>
  </si>
  <si>
    <t>pt</t>
  </si>
  <si>
    <t>Item</t>
  </si>
  <si>
    <t>Quant.</t>
  </si>
  <si>
    <t>Total</t>
  </si>
  <si>
    <t>1.1</t>
  </si>
  <si>
    <t>2.1</t>
  </si>
  <si>
    <t>3.1</t>
  </si>
  <si>
    <t>4.1</t>
  </si>
  <si>
    <t>4.2</t>
  </si>
  <si>
    <t>5.2</t>
  </si>
  <si>
    <t>6.1</t>
  </si>
  <si>
    <t>6.2</t>
  </si>
  <si>
    <t>7.1</t>
  </si>
  <si>
    <t>8.1</t>
  </si>
  <si>
    <t>9.1</t>
  </si>
  <si>
    <t>10.1</t>
  </si>
  <si>
    <t>10.2</t>
  </si>
  <si>
    <t>11.1</t>
  </si>
  <si>
    <t>11.2</t>
  </si>
  <si>
    <t>CÁLCULOS DE QUANTIDADES</t>
  </si>
  <si>
    <t>MEMÓRIA DE CÁLCULO</t>
  </si>
  <si>
    <t>Repetições</t>
  </si>
  <si>
    <t>SERVIÇOS PRELIMINARES</t>
  </si>
  <si>
    <t/>
  </si>
  <si>
    <t>1.2</t>
  </si>
  <si>
    <t>Locação de obra com gabarito de madeira</t>
  </si>
  <si>
    <t>MOVIMENTO DE TERRA</t>
  </si>
  <si>
    <t>2.3</t>
  </si>
  <si>
    <t>PAREDES E PAINÉIS</t>
  </si>
  <si>
    <t>ESQUADRIAS METÁLICAS</t>
  </si>
  <si>
    <t>VIDROS E ESPELHOS</t>
  </si>
  <si>
    <t>COBERTURA</t>
  </si>
  <si>
    <t>8.2</t>
  </si>
  <si>
    <t>8.3</t>
  </si>
  <si>
    <t>PISOS INTERNOS E EXTERNOS</t>
  </si>
  <si>
    <t>11.3</t>
  </si>
  <si>
    <t>11.4</t>
  </si>
  <si>
    <t>11.5</t>
  </si>
  <si>
    <t>Soleira de granito esp. 2 cm e largura de 15 cm</t>
  </si>
  <si>
    <t>Ponto de água fria (lavatório, tanque, pia de cozinha, etc...)</t>
  </si>
  <si>
    <t>Ponto para esgoto primário (vaso sanitário)</t>
  </si>
  <si>
    <t>PINTURA</t>
  </si>
  <si>
    <t>Limpeza geral da obra</t>
  </si>
  <si>
    <t>Largura</t>
  </si>
  <si>
    <t>Unid.</t>
  </si>
  <si>
    <t>Reboco tipo paulista de argamassa de cimento, cal hidratada CH1 e areia média ou grossa lavada no traço 1:0.5:6, espessura 25 mm</t>
  </si>
  <si>
    <t>10.3</t>
  </si>
  <si>
    <t>Bacia sifonada de louça branca com caixa acoplada, inclusive acessórios</t>
  </si>
  <si>
    <t>Unitário</t>
  </si>
  <si>
    <t>Custo (R$)</t>
  </si>
  <si>
    <t>Descrição dos Serviços</t>
  </si>
  <si>
    <t>Cód. IOPES</t>
  </si>
  <si>
    <t>PLANILHA ORÇAMENTÁRIA</t>
  </si>
  <si>
    <t>BDI:</t>
  </si>
  <si>
    <t>30,90 %</t>
  </si>
  <si>
    <t>LS:</t>
  </si>
  <si>
    <t>128,33 %</t>
  </si>
  <si>
    <t>Referencial:</t>
  </si>
  <si>
    <t>IOPES</t>
  </si>
  <si>
    <t>Data base:</t>
  </si>
  <si>
    <t>1.0</t>
  </si>
  <si>
    <t>m²</t>
  </si>
  <si>
    <t>010501</t>
  </si>
  <si>
    <t>2.0</t>
  </si>
  <si>
    <t>INSTALAÇÃO DO CANTEIRO DE OBRAS</t>
  </si>
  <si>
    <t>m³</t>
  </si>
  <si>
    <t>3.0</t>
  </si>
  <si>
    <t>Sub Total</t>
  </si>
  <si>
    <t>4.0</t>
  </si>
  <si>
    <t>5.0</t>
  </si>
  <si>
    <t>Báscula para vidro em alumínio anodizado cor natural, linha 25, completa, com tranca, caixilho, alizar e contramarco, exclusive vidro</t>
  </si>
  <si>
    <t>071702</t>
  </si>
  <si>
    <t>Porta de abrir tipo veneziana em alumínio anodizado, linha 25, completa, incl. puxador com tranca, caixilho, alizar e contramarco</t>
  </si>
  <si>
    <t>071704</t>
  </si>
  <si>
    <t>7.0</t>
  </si>
  <si>
    <t>080102</t>
  </si>
  <si>
    <t>110210</t>
  </si>
  <si>
    <t>120303</t>
  </si>
  <si>
    <t>130308</t>
  </si>
  <si>
    <t>Peitoril de granito cinza polido, 15 cm, esp. 3cm</t>
  </si>
  <si>
    <t>130317</t>
  </si>
  <si>
    <t>140102</t>
  </si>
  <si>
    <t>140701</t>
  </si>
  <si>
    <t>140705</t>
  </si>
  <si>
    <t>140706</t>
  </si>
  <si>
    <t>140903</t>
  </si>
  <si>
    <t>170101</t>
  </si>
  <si>
    <t>170129</t>
  </si>
  <si>
    <t>170304</t>
  </si>
  <si>
    <t>170310</t>
  </si>
  <si>
    <t>Pintura com tinta acrílica, marcas de referência Suvinil, Coral ou Metalatex, inclusive selador acrílico, em paredes e forros, a três demãos</t>
  </si>
  <si>
    <t>190106</t>
  </si>
  <si>
    <t>200401</t>
  </si>
  <si>
    <t>TOTAL GERAL</t>
  </si>
  <si>
    <t>CRONOGRAMA FÍSICO-FINANCEIRO</t>
  </si>
  <si>
    <t>ITEM</t>
  </si>
  <si>
    <t>DESCRIÇÃO</t>
  </si>
  <si>
    <t>VALORES (R$)</t>
  </si>
  <si>
    <t>PERÍODO (MESES)</t>
  </si>
  <si>
    <t>01</t>
  </si>
  <si>
    <t xml:space="preserve">Físico (%) </t>
  </si>
  <si>
    <t>Financeiro (R$)</t>
  </si>
  <si>
    <t>02</t>
  </si>
  <si>
    <t>03</t>
  </si>
  <si>
    <t>04</t>
  </si>
  <si>
    <t>Total Parcial (%)</t>
  </si>
  <si>
    <t>Total Acumulado (%)</t>
  </si>
  <si>
    <t>Total Financeiro (R$)</t>
  </si>
  <si>
    <t>Total Acumulado (R$)</t>
  </si>
  <si>
    <t>Altura</t>
  </si>
  <si>
    <t>DESCRIÇÃO DOS SERVIÇOS</t>
  </si>
  <si>
    <t>UND.</t>
  </si>
  <si>
    <t>CÁLCULOS E INDICAÇÕES</t>
  </si>
  <si>
    <t>TOTAL</t>
  </si>
  <si>
    <t>Compr.</t>
  </si>
  <si>
    <t>2.4</t>
  </si>
  <si>
    <t>Verga</t>
  </si>
  <si>
    <t>Contraverga</t>
  </si>
  <si>
    <t>6.0</t>
  </si>
  <si>
    <t>8.0</t>
  </si>
  <si>
    <t>9.0</t>
  </si>
  <si>
    <t>9.2</t>
  </si>
  <si>
    <t>9.3</t>
  </si>
  <si>
    <t>10.0</t>
  </si>
  <si>
    <t>10.4</t>
  </si>
  <si>
    <t>11.6</t>
  </si>
  <si>
    <t>10.5</t>
  </si>
  <si>
    <t>Perímetro</t>
  </si>
  <si>
    <t>11.0</t>
  </si>
  <si>
    <t>12.0</t>
  </si>
  <si>
    <t>13.0</t>
  </si>
  <si>
    <t>14.0</t>
  </si>
  <si>
    <t>14.1</t>
  </si>
  <si>
    <t>Torneira pressão cromada diam. 3/4" para uso geral, marcas de referência Fabrimar, Deca ou Docol</t>
  </si>
  <si>
    <t>2.5</t>
  </si>
  <si>
    <t>020305</t>
  </si>
  <si>
    <r>
      <t xml:space="preserve">Obra: </t>
    </r>
    <r>
      <rPr>
        <sz val="8"/>
        <rFont val="Century Gothic"/>
        <family val="2"/>
      </rPr>
      <t>Construção de Galpão Multiuso</t>
    </r>
  </si>
  <si>
    <r>
      <t xml:space="preserve">Local: </t>
    </r>
    <r>
      <rPr>
        <sz val="8"/>
        <rFont val="Century Gothic"/>
        <family val="2"/>
      </rPr>
      <t>Alto Jatibocas, Itarana - ES</t>
    </r>
  </si>
  <si>
    <t>Raspagem e limpeza do terreno (manual)</t>
  </si>
  <si>
    <t>010402</t>
  </si>
  <si>
    <t>020702</t>
  </si>
  <si>
    <t>020710</t>
  </si>
  <si>
    <t>Placa de obra nas dimensões de 2.0 x 4.0 m, padrão PMI</t>
  </si>
  <si>
    <t>Rede de luz, incl. padrão entrada de energia trifás., cabo de ligação até barracões, quadro de distrib., disj. e chave de força (quando necessário), cons. 20m entre padrão entrada e QDG, conf. projeto (1 utilização)</t>
  </si>
  <si>
    <t>020713</t>
  </si>
  <si>
    <t>Reservatório de poliestileno de 500L, incl. suporte em madeira de 7x12cm e 5x7cm, elevado de 4m, conf. projeto (1 utilização)</t>
  </si>
  <si>
    <t>Subtotal</t>
  </si>
  <si>
    <t>Escavação manual em material de 1a. categoria, até 1.50 m de profundidade</t>
  </si>
  <si>
    <t>030101</t>
  </si>
  <si>
    <t>Reaterro apiloado de cavas de fundação, em camadas de 20 cm</t>
  </si>
  <si>
    <t>030201</t>
  </si>
  <si>
    <t>3.2</t>
  </si>
  <si>
    <t>ESTRUTURAS</t>
  </si>
  <si>
    <t>Fôrma de tábua de madeira de 2.5 x 30.0 cm para fundações, levando-se em conta a utilização 5 vezes (incluido o material, corte, montagem, escoramento e desforma)</t>
  </si>
  <si>
    <t>040206</t>
  </si>
  <si>
    <t>Fornecimento, preparo e aplicação de concreto magro com consumo mínimo de cimento de 250 kg/m3 (brita 1 e 2) - (5% de perdas já incluído no custo)</t>
  </si>
  <si>
    <t>Fornecimento, preparo e aplicação de concreto Fck=25 MPa (brita 1 e 2) - (5% de perdas já incluído no custo)</t>
  </si>
  <si>
    <t>Fornecimento, dobragem e colocação em fôrma, de armadura CA-50 A média, diâmetro de 6.3 a 10.0 mm</t>
  </si>
  <si>
    <t>040243</t>
  </si>
  <si>
    <t>040237</t>
  </si>
  <si>
    <t>040231</t>
  </si>
  <si>
    <t>kg</t>
  </si>
  <si>
    <t>Fornecimento, dobragem e colocação em fôrma, de armadura CA-50 A grossa diâmetro de 12.5 a 25.0 mm (1/2 a 1")</t>
  </si>
  <si>
    <t>Fornecimento, dobragem e colocação em fôrma, de armadura CA-60 B fina, diâmetro de 4.0 a 7.0mm</t>
  </si>
  <si>
    <t>040245</t>
  </si>
  <si>
    <t>040246</t>
  </si>
  <si>
    <t>INFRA-ESTRUTURA</t>
  </si>
  <si>
    <t>SUPER-ESTRUTURA</t>
  </si>
  <si>
    <t>4.1.1</t>
  </si>
  <si>
    <t>4.1.2</t>
  </si>
  <si>
    <t>4.1.3</t>
  </si>
  <si>
    <t>4.1.4</t>
  </si>
  <si>
    <t>4.1.5</t>
  </si>
  <si>
    <t>4.1.6</t>
  </si>
  <si>
    <t>4.2.1</t>
  </si>
  <si>
    <t>4.2.2</t>
  </si>
  <si>
    <t>4.2.4</t>
  </si>
  <si>
    <t>4.2.5</t>
  </si>
  <si>
    <t>040324</t>
  </si>
  <si>
    <t>040328</t>
  </si>
  <si>
    <t>Fornecimento, dobragem e colocação em fôrma, de armadura CA-50 A grossa, diâmetro de 12.5 a 25.0mm</t>
  </si>
  <si>
    <t>040332</t>
  </si>
  <si>
    <t>040333</t>
  </si>
  <si>
    <t>Alvenaria de blocos de concreto 9x19x39cm, c/ resist. mínimo a compres. 2.5 MPa, assent. c/ arg. de cimento, cal hidratada CH1 e areia no traço 1:0.5:8 esp. das juntas 10mm e esp. das paredes, s/ rev. 9cm</t>
  </si>
  <si>
    <t>050601</t>
  </si>
  <si>
    <t>Vidro plano transparente liso, com 4 mm de espessura</t>
  </si>
  <si>
    <t>Calha em chapa galvanizada com largura de 40 cm</t>
  </si>
  <si>
    <t>090312</t>
  </si>
  <si>
    <t xml:space="preserve"> Forro PVC branco L = 20 cm, frisado, colocado</t>
  </si>
  <si>
    <t>8.4</t>
  </si>
  <si>
    <t>REVESTIMENTO DE PAREDES</t>
  </si>
  <si>
    <t>Cerâmica retificada, acabamento brilhante, dim. 32x44cm, ref. de cor OVIEDO PURO BRANCO Biancogres/equiv. assentado com argamassa de cimento colante, inclusive rejuntamento com argamassapre-fabricada para rejunte</t>
  </si>
  <si>
    <t>Chapisco de argamassa de cimento e areia média ou grossa lavada no traço 1:3, espessura 5mm, com utilização de impermeabilizante</t>
  </si>
  <si>
    <t>120308</t>
  </si>
  <si>
    <t>120236</t>
  </si>
  <si>
    <t>130209</t>
  </si>
  <si>
    <t>Regularização de base p/ revestimento cerâmico, com argamassa de cimento e areia no traço 1:5, espessura 3cm</t>
  </si>
  <si>
    <t>Piso de cimentado camurçado executado com argamassa de cimento e areia no traço 1:3, esp. 3.0cm</t>
  </si>
  <si>
    <t>Piso cerâmico esmaltado, PEI 5, acabamento semibrilho, dim. 44x44cm, ref. de cor IMOLA ICE Biancogres/equiv. assentado com argamassa de cimento colante, inclusive rejuntamento com cimento branco</t>
  </si>
  <si>
    <t>130235</t>
  </si>
  <si>
    <t>130103</t>
  </si>
  <si>
    <t>Padrão de entrada d' água com cavalete de PVC para hidrômetro com diâmetro de 3/4" - padrão 1C da CESAN. Instalado em vão de muro protegido com gradeamento. Inclusive base de concreto magro, tubulação, conexões e registro. Conferir detalhe</t>
  </si>
  <si>
    <t>140201</t>
  </si>
  <si>
    <t>Ponto para esgoto secundário (pia, lavatório, mictório, tanque, bidê, etc...)</t>
  </si>
  <si>
    <t>Ponto para caixa sifonada, inclusive caixa sifonada pvc 150x150x50mm com grelha em pvc</t>
  </si>
  <si>
    <t>140707</t>
  </si>
  <si>
    <t>11.7</t>
  </si>
  <si>
    <t xml:space="preserve"> Tubo PVC rígido para esgoto no diâmetro de 100mm incluindo escavação e aterro com areia</t>
  </si>
  <si>
    <t>11.8</t>
  </si>
  <si>
    <t>Caixa de areia de alvenaria de blocos de concreto 9x19x39cm, dim. 60x60cm e Hmáx=1m, c/ tampa em concreto esp. 5cm, lastro concreto esp. 10cm, revestida intern. c/ chapisco e reboco impermeabilizante, incl. escavação e reaterro</t>
  </si>
  <si>
    <t>11.9</t>
  </si>
  <si>
    <t>141102</t>
  </si>
  <si>
    <t>Tubo de PVC rígido soldável branco, para esgoto, diâmetro 100mm (4"), inclusive conexões</t>
  </si>
  <si>
    <t>141909</t>
  </si>
  <si>
    <t>11.10</t>
  </si>
  <si>
    <t>Lavatório de louça branca com coluna, marcas de referência Deca, Celite ou Ideal Standard, inclusive sifão, válvula e engates cromados, exclusive torneira</t>
  </si>
  <si>
    <t>11.11</t>
  </si>
  <si>
    <t>11.12</t>
  </si>
  <si>
    <t>11.13</t>
  </si>
  <si>
    <t>INSTALAÇÕES/APARELHOS HIDROSSANITÁRIAS</t>
  </si>
  <si>
    <t xml:space="preserve"> Torneira pressão cromada diâm. 1/2" para lavatório, marcas de referência Fabrimar, Deca ou Docol</t>
  </si>
  <si>
    <t>11.14</t>
  </si>
  <si>
    <t>Registro de gaveta bruto diam. 20mm (3/4")</t>
  </si>
  <si>
    <t>11.15</t>
  </si>
  <si>
    <t>170320</t>
  </si>
  <si>
    <t>INSTALAÇÕES/APARELHOS ELÉTRICOS</t>
  </si>
  <si>
    <t>13.1</t>
  </si>
  <si>
    <t>200720</t>
  </si>
  <si>
    <t>200738</t>
  </si>
  <si>
    <t>TRATAMENTO, CONSERVAÇÃO E LIMPEZA</t>
  </si>
  <si>
    <t>4.2.3</t>
  </si>
  <si>
    <t>Estrut. metálica p/ quadra poliesp. coberta constituída por perfis formados a frio, aço estrutural ASTM A-570 G33 (terças) ASTM A-36 (demais perfis) c/ o sistema de trat. e pint conf descrito em notas da planilha</t>
  </si>
  <si>
    <t>Forn e assent de telhas de liga de alumínio e zinco (galvalume), ondulada, esp. mínima 0.43mm, alt. Mínima de onda 17mm, sobrep. lateral de uma onda e longit. 200mm c/ mínimo de 3 apoios, assent. c/ utiliz. de fitas anti-corrosiva</t>
  </si>
  <si>
    <t>Área total do terreno conforme projeto arquitetônico</t>
  </si>
  <si>
    <t>Área total a ser construída</t>
  </si>
  <si>
    <t>Conforme descrição</t>
  </si>
  <si>
    <t>Canteiro de obras</t>
  </si>
  <si>
    <t>Sapatas (considerado 10 cm de trabalhabilidade para cada lado)</t>
  </si>
  <si>
    <t>Vigamento baldrame (considerado 10 cm de trabalhabilidade para cada lado)</t>
  </si>
  <si>
    <t xml:space="preserve">Concreto sob as sapatas </t>
  </si>
  <si>
    <t>Fechamento do piso elevado</t>
  </si>
  <si>
    <t>Banheiro</t>
  </si>
  <si>
    <t>Báscula do banheiro</t>
  </si>
  <si>
    <t>Área total de cobertura do galpão</t>
  </si>
  <si>
    <t>Peso / m²</t>
  </si>
  <si>
    <t>Área</t>
  </si>
  <si>
    <t>Considerado toda a estrutura metálica do galpão</t>
  </si>
  <si>
    <t>Captação de água da cobertura</t>
  </si>
  <si>
    <t>Muro de fechamento do piso elevado</t>
  </si>
  <si>
    <t>Perímetro interno do banheiro</t>
  </si>
  <si>
    <t>Perímetro externo do banheiro</t>
  </si>
  <si>
    <t>Piso elevado</t>
  </si>
  <si>
    <t>Piso nível 0,10 m</t>
  </si>
  <si>
    <t>Desconto da área do banheiro</t>
  </si>
  <si>
    <t>Área interna do banheiro</t>
  </si>
  <si>
    <t>Porta do banheiro</t>
  </si>
  <si>
    <t>Lavatório</t>
  </si>
  <si>
    <t>Bacia sanitária</t>
  </si>
  <si>
    <t>Torneira externa</t>
  </si>
  <si>
    <t>Bacia sanitária - Banheiro</t>
  </si>
  <si>
    <t>Lavatório - Banheiro</t>
  </si>
  <si>
    <t>Ralo sifonado - Banheiro</t>
  </si>
  <si>
    <t>Conforme projeto</t>
  </si>
  <si>
    <t>Condutores verticais (pluvial)</t>
  </si>
  <si>
    <t xml:space="preserve">Banheiro </t>
  </si>
  <si>
    <t>Área total a construir</t>
  </si>
  <si>
    <t>Volume de escavação  menos o volume de concreto</t>
  </si>
  <si>
    <t>Vol. Concreto</t>
  </si>
  <si>
    <t>Vol. escavação</t>
  </si>
  <si>
    <t>Fôrma de chapa compensada resinada 12mm, levando-se em conta a utilização 3 vezes (incluido o material, corte, montagem, escoramento e desfôrma)</t>
  </si>
  <si>
    <t>Laje do piso elevado</t>
  </si>
  <si>
    <t>Conforme projeto estrutural (prancha 02/04)</t>
  </si>
  <si>
    <t>Conforme projeto estrutural (prancha 03/04)</t>
  </si>
  <si>
    <t>Laje</t>
  </si>
  <si>
    <t>Sapatas + Pilaretes + Vigamento baldrame</t>
  </si>
  <si>
    <t>Pilares + Vigas</t>
  </si>
  <si>
    <t>Conforme projeto estrutural (prancha 04/04)</t>
  </si>
  <si>
    <t>Pilares + vigas</t>
  </si>
  <si>
    <t>Lajes + vigas</t>
  </si>
  <si>
    <t>Laje + vigas</t>
  </si>
  <si>
    <t>040238</t>
  </si>
  <si>
    <t>4.2.6</t>
  </si>
  <si>
    <t>subtotal</t>
  </si>
  <si>
    <t>05</t>
  </si>
  <si>
    <t>06</t>
  </si>
  <si>
    <t>07</t>
  </si>
  <si>
    <t>08</t>
  </si>
  <si>
    <t>09</t>
  </si>
  <si>
    <t>10</t>
  </si>
  <si>
    <t>11</t>
  </si>
  <si>
    <t>12</t>
  </si>
  <si>
    <t>13</t>
  </si>
  <si>
    <t>14</t>
  </si>
  <si>
    <t>Junho/2017</t>
  </si>
  <si>
    <r>
      <rPr>
        <sz val="8"/>
        <rFont val="Century Gothic"/>
        <family val="2"/>
      </rPr>
      <t xml:space="preserve">Responsável Técnico PMI - </t>
    </r>
    <r>
      <rPr>
        <b/>
        <sz val="8"/>
        <rFont val="Century Gothic"/>
        <family val="2"/>
      </rPr>
      <t xml:space="preserve">Matheus Sofiste Teixeira </t>
    </r>
    <r>
      <rPr>
        <sz val="8"/>
        <rFont val="Century Gothic"/>
        <family val="2"/>
      </rPr>
      <t>Engenheiro Civil - CREA ES-034017/D</t>
    </r>
  </si>
  <si>
    <r>
      <rPr>
        <sz val="8"/>
        <rFont val="Century Gothic"/>
        <family val="2"/>
      </rPr>
      <t>Responsável Técnico PMI</t>
    </r>
    <r>
      <rPr>
        <b/>
        <sz val="8"/>
        <rFont val="Century Gothic"/>
        <family val="2"/>
      </rPr>
      <t xml:space="preserve"> - Matheus Sofiste Teixeira </t>
    </r>
    <r>
      <rPr>
        <sz val="8"/>
        <rFont val="Century Gothic"/>
        <family val="2"/>
      </rPr>
      <t>Engenheiro Civil - CREA ES-034017/D</t>
    </r>
  </si>
  <si>
    <t>*O Administrativo local deve ser pago de acordo com o avanço físico da obra.</t>
  </si>
  <si>
    <t>Padrão de entrada de energia elétrica, monofásico, entrada aérea, a 2 fios, carga instalada de 3500 até 9000W</t>
  </si>
  <si>
    <t>Quadro de distribuição para 06 circuitos, inclusive disjuntores monopolar</t>
  </si>
  <si>
    <t>Ponto padrão de luz no teto - considerando eletroduto PVC rígido de 3/4" inclusive conexões (4.5m), fio isolado PVC de 2.5mm2 (16.2m) e caixa estampada 4x4" (1 und)</t>
  </si>
  <si>
    <t>Ponto padrão de tomada 2 pólos mais terra - considerando eletroduto PVC rígido de 3/4" inclusive conexões (5.0m), fio isolado PVC de 2.5mm2 (16.5m) e caixa estampada 4x2" (1 und)</t>
  </si>
  <si>
    <t>Ponto padrão de interruptor de 2 teclas simples - considerando eletroduto PVC rígido de 3/4" inclusive conexões (3.3m), fio isolado PVC de 2.5mm2 (17.2m) e caixa estampada 4x2" (1 und)</t>
  </si>
  <si>
    <t>Haste de terra tipo COPPERWELD - 5/8" x 2.40m</t>
  </si>
  <si>
    <t>Luminária cilíndrica embutir,p/1 lâmp. fluor. compacta 26W,corpo ch.aço fosfotizada,pintada eletrostaticamente,refletor repuxado alum.anodizado,difusor vidro temperado,centro jateado,ref.EF06-E126 VJC Lumicenter ou equivalente.</t>
  </si>
  <si>
    <t>Luminária para uma lâmpada fluorescente 20W, completa, c/ reator simples-127V partida rápida alto fator de potência, soquete antivibratório e lâmpada fluorescente 20W-127V</t>
  </si>
  <si>
    <t>Tomada padrão brasileiro linha branca, NBR 14136 3 polos 10A/250V, com placa 4x2"</t>
  </si>
  <si>
    <t xml:space="preserve">Interruptor de uma tecla simples 10A/250V, com placa 4x2" </t>
  </si>
  <si>
    <t>Eletroduto PEAD, cor preta, diam. 2", marca ref. Kanaflex ou equivalente</t>
  </si>
  <si>
    <t>12.1</t>
  </si>
  <si>
    <t>12.2</t>
  </si>
  <si>
    <t>12.3</t>
  </si>
  <si>
    <t>12.4</t>
  </si>
  <si>
    <t>12.5</t>
  </si>
  <si>
    <t>12.6</t>
  </si>
  <si>
    <t>12.7</t>
  </si>
  <si>
    <t>12.8</t>
  </si>
  <si>
    <t>12.9</t>
  </si>
  <si>
    <t>12.10</t>
  </si>
  <si>
    <t>12.11</t>
  </si>
  <si>
    <t>151801</t>
  </si>
  <si>
    <t xml:space="preserve">151803 </t>
  </si>
  <si>
    <t>151809</t>
  </si>
  <si>
    <t>Fossa séptica de anéis pré-moldados de concreto, diâmetro 1.20 m, altura útil de 1.70m, completa, incluindo tampa c/visita de 60cm, concreto p/fundo esp.10 cm</t>
  </si>
  <si>
    <t>Ligação do quadro medidor até a caixa de distribuição</t>
  </si>
  <si>
    <r>
      <rPr>
        <sz val="8"/>
        <rFont val="Century Gothic"/>
        <family val="2"/>
      </rPr>
      <t>Responsável Técnico PMI</t>
    </r>
    <r>
      <rPr>
        <b/>
        <sz val="8"/>
        <rFont val="Century Gothic"/>
        <family val="2"/>
      </rPr>
      <t xml:space="preserve"> - Matheus Sofiste Teixeira              </t>
    </r>
    <r>
      <rPr>
        <sz val="8"/>
        <rFont val="Century Gothic"/>
        <family val="2"/>
      </rPr>
      <t>Engenheiro Civil - CREA ES-034017/D</t>
    </r>
  </si>
  <si>
    <t>Esgoto sanitário (ligação entre caixas)</t>
  </si>
  <si>
    <t xml:space="preserve">Esgoto pluvial </t>
  </si>
  <si>
    <t>Condutores abaixo da calha</t>
  </si>
  <si>
    <t>2.2</t>
  </si>
  <si>
    <t>151701</t>
  </si>
  <si>
    <t>150302</t>
  </si>
  <si>
    <t>151506</t>
  </si>
  <si>
    <t>180129</t>
  </si>
  <si>
    <t>180108</t>
  </si>
  <si>
    <t>180201</t>
  </si>
  <si>
    <t>180204</t>
  </si>
  <si>
    <t>151139</t>
  </si>
  <si>
    <t>Caixas de inspeção de alv. blocos concreto 9x19x39cm, dim, 60x60cm e Hmáx = 1m, com tampa de conc. esp. 5cm, lastro de conc. esp. 10cm, revest intern. c/ chapisco e reboco impermeabilizado, incl. escavação, reaterro e enchimento</t>
  </si>
  <si>
    <t>141101</t>
  </si>
  <si>
    <t>Escada</t>
  </si>
  <si>
    <t>Barracão para depósito de cimento área de 10.90m2, de chapa de compensado 12mm e pontaletes 8x8cm, piso cimentado e cobertura de telhas de fibrocimento de 6mm, inclusive ponto de luz, conf. projeto (1 utilização)</t>
  </si>
  <si>
    <t>Barracão para escritório com sanitário área de 14.50 m2, de chapa de compens. 12mm e pontalete 8x8cm, piso cimentado e cobertura de telha de fibroc. 6mm, incl. ponto de luz e cx. de inspeção, conf. projeto (1 utilização)</t>
  </si>
  <si>
    <t>020701</t>
  </si>
  <si>
    <t>5.1</t>
  </si>
  <si>
    <t>MEMORIAL DE CÁLCULO</t>
  </si>
  <si>
    <t>MEMORIAL DESCRITIVO</t>
  </si>
  <si>
    <t>PROJETOS</t>
  </si>
  <si>
    <t>CONSTRUÇÃO DE GALPÃO MULTIUSO</t>
  </si>
  <si>
    <t>ALTO JATIBOCAS, ITARANA - 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</si>
</sst>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">
    <numFmt numFmtId="43" formatCode="_-* #,##0.00_-;\-* #,##0.00_-;_-* &quot;-&quot;??_-;_-@_-"/>
    <numFmt numFmtId="172" formatCode="_(&quot;R$ &quot;* #,##0.00_);_(&quot;R$ &quot;* \(#,##0.00\);_(&quot;R$ &quot;* &quot;-&quot;??_);_(@_)"/>
    <numFmt numFmtId="173" formatCode="_(* #,##0.00_);_(* \(#,##0.00\);_(* &quot;-&quot;??_);_(@_)"/>
    <numFmt numFmtId="174" formatCode="#,##0.00;[Red]#,##0.00"/>
    <numFmt numFmtId="176" formatCode="#,##0.00_ ;\-#,##0.00\ "/>
  </numFmts>
  <fonts count="25" x14ac:knownFonts="1">
    <font>
      <sz val="10"/>
      <name val="Arial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10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sz val="8"/>
      <name val="Arial"/>
      <family val="2"/>
    </font>
    <font>
      <sz val="10"/>
      <name val="Arial"/>
      <family val="2"/>
    </font>
    <font>
      <sz val="8"/>
      <color indexed="8"/>
      <name val="Arial"/>
      <family val="2"/>
    </font>
    <font>
      <b/>
      <sz val="14"/>
      <name val="Century Gothic"/>
      <family val="2"/>
    </font>
    <font>
      <sz val="8"/>
      <name val="Century Gothic"/>
      <family val="2"/>
    </font>
    <font>
      <b/>
      <sz val="8"/>
      <name val="Century Gothic"/>
      <family val="2"/>
    </font>
    <font>
      <b/>
      <i/>
      <sz val="8"/>
      <name val="Century Gothic"/>
      <family val="2"/>
    </font>
    <font>
      <b/>
      <shadow/>
      <sz val="8"/>
      <name val="Century Gothic"/>
      <family val="2"/>
    </font>
    <font>
      <sz val="8"/>
      <color indexed="10"/>
      <name val="Century Gothic"/>
      <family val="2"/>
    </font>
    <font>
      <b/>
      <sz val="8"/>
      <color indexed="10"/>
      <name val="Century Gothic"/>
      <family val="2"/>
    </font>
    <font>
      <sz val="10"/>
      <name val="Century Gothic"/>
      <family val="2"/>
    </font>
    <font>
      <b/>
      <sz val="16"/>
      <name val="Century Gothic"/>
      <family val="2"/>
    </font>
    <font>
      <b/>
      <sz val="10"/>
      <name val="Century Gothic"/>
      <family val="2"/>
    </font>
    <font>
      <sz val="14"/>
      <name val="Century Gothic"/>
      <family val="2"/>
    </font>
    <font>
      <sz val="11"/>
      <color theme="1"/>
      <name val="Calibri"/>
      <family val="2"/>
      <scheme val="minor"/>
    </font>
    <font>
      <sz val="11"/>
      <color rgb="FF000000"/>
      <name val="Calibri"/>
      <family val="2"/>
      <charset val="1"/>
    </font>
    <font>
      <b/>
      <sz val="8"/>
      <color rgb="FF000000"/>
      <name val="Century Gothic"/>
      <family val="2"/>
    </font>
    <font>
      <sz val="8"/>
      <color rgb="FF000000"/>
      <name val="Century Gothic"/>
      <family val="2"/>
    </font>
  </fonts>
  <fills count="9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249977111117893"/>
        <bgColor rgb="FF000000"/>
      </patternFill>
    </fill>
    <fill>
      <patternFill patternType="solid">
        <fgColor rgb="FFF2F2F2"/>
        <bgColor rgb="FF000000"/>
      </patternFill>
    </fill>
    <fill>
      <patternFill patternType="solid">
        <fgColor theme="0" tint="-0.14999847407452621"/>
        <bgColor rgb="FF000000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8">
    <xf numFmtId="0" fontId="0" fillId="0" borderId="0"/>
    <xf numFmtId="172" fontId="1" fillId="0" borderId="0" applyFont="0" applyFill="0" applyBorder="0" applyAlignment="0" applyProtection="0"/>
    <xf numFmtId="0" fontId="6" fillId="0" borderId="0"/>
    <xf numFmtId="0" fontId="6" fillId="0" borderId="0"/>
    <xf numFmtId="0" fontId="22" fillId="0" borderId="0"/>
    <xf numFmtId="0" fontId="21" fillId="0" borderId="0"/>
    <xf numFmtId="173" fontId="1" fillId="0" borderId="0" applyFont="0" applyFill="0" applyBorder="0" applyAlignment="0" applyProtection="0"/>
    <xf numFmtId="43" fontId="6" fillId="0" borderId="0" applyFont="0" applyFill="0" applyBorder="0" applyAlignment="0" applyProtection="0"/>
  </cellStyleXfs>
  <cellXfs count="253">
    <xf numFmtId="0" fontId="0" fillId="0" borderId="0" xfId="0"/>
    <xf numFmtId="0" fontId="2" fillId="0" borderId="0" xfId="0" applyFont="1"/>
    <xf numFmtId="173" fontId="2" fillId="0" borderId="0" xfId="6" applyFont="1"/>
    <xf numFmtId="0" fontId="2" fillId="0" borderId="0" xfId="0" applyFont="1" applyFill="1"/>
    <xf numFmtId="0" fontId="2" fillId="0" borderId="0" xfId="0" applyFont="1" applyFill="1" applyBorder="1"/>
    <xf numFmtId="0" fontId="6" fillId="0" borderId="0" xfId="0" applyFont="1" applyAlignment="1">
      <alignment vertical="top"/>
    </xf>
    <xf numFmtId="173" fontId="6" fillId="0" borderId="0" xfId="6" applyFont="1" applyAlignment="1">
      <alignment vertical="top"/>
    </xf>
    <xf numFmtId="0" fontId="2" fillId="0" borderId="0" xfId="0" applyFont="1" applyBorder="1"/>
    <xf numFmtId="173" fontId="4" fillId="0" borderId="0" xfId="6" applyFont="1" applyFill="1" applyBorder="1" applyAlignment="1">
      <alignment horizontal="center" vertical="top" wrapText="1"/>
    </xf>
    <xf numFmtId="173" fontId="6" fillId="0" borderId="0" xfId="6" applyFont="1" applyBorder="1" applyAlignment="1">
      <alignment vertical="top"/>
    </xf>
    <xf numFmtId="4" fontId="7" fillId="0" borderId="0" xfId="0" applyNumberFormat="1" applyFont="1" applyBorder="1" applyAlignment="1">
      <alignment horizontal="right" vertical="top"/>
    </xf>
    <xf numFmtId="4" fontId="9" fillId="0" borderId="0" xfId="0" applyNumberFormat="1" applyFont="1" applyBorder="1" applyAlignment="1">
      <alignment horizontal="right" vertical="top"/>
    </xf>
    <xf numFmtId="174" fontId="7" fillId="0" borderId="0" xfId="0" applyNumberFormat="1" applyFont="1" applyFill="1" applyBorder="1" applyAlignment="1">
      <alignment horizontal="right" vertical="top"/>
    </xf>
    <xf numFmtId="174" fontId="3" fillId="0" borderId="0" xfId="0" applyNumberFormat="1" applyFont="1" applyFill="1" applyBorder="1" applyAlignment="1">
      <alignment horizontal="right" vertical="top"/>
    </xf>
    <xf numFmtId="173" fontId="5" fillId="0" borderId="0" xfId="6" applyFont="1" applyFill="1" applyBorder="1" applyAlignment="1">
      <alignment horizontal="center" vertical="top" wrapText="1"/>
    </xf>
    <xf numFmtId="173" fontId="8" fillId="0" borderId="0" xfId="6" applyFont="1" applyBorder="1"/>
    <xf numFmtId="0" fontId="6" fillId="0" borderId="0" xfId="0" applyFont="1" applyBorder="1" applyAlignment="1">
      <alignment vertical="top"/>
    </xf>
    <xf numFmtId="0" fontId="6" fillId="0" borderId="0" xfId="0" applyFont="1" applyFill="1" applyBorder="1" applyAlignment="1">
      <alignment vertical="top"/>
    </xf>
    <xf numFmtId="174" fontId="6" fillId="0" borderId="0" xfId="0" applyNumberFormat="1" applyFont="1" applyFill="1" applyBorder="1" applyAlignment="1">
      <alignment vertical="top"/>
    </xf>
    <xf numFmtId="40" fontId="6" fillId="0" borderId="0" xfId="0" applyNumberFormat="1" applyFont="1" applyFill="1" applyBorder="1" applyAlignment="1">
      <alignment vertical="top"/>
    </xf>
    <xf numFmtId="173" fontId="2" fillId="0" borderId="0" xfId="6" applyFont="1" applyBorder="1"/>
    <xf numFmtId="172" fontId="2" fillId="0" borderId="0" xfId="1" applyFont="1" applyBorder="1"/>
    <xf numFmtId="173" fontId="2" fillId="0" borderId="0" xfId="0" applyNumberFormat="1" applyFont="1" applyBorder="1"/>
    <xf numFmtId="0" fontId="12" fillId="0" borderId="0" xfId="0" applyFont="1" applyFill="1" applyBorder="1" applyAlignment="1">
      <alignment vertical="center" wrapText="1"/>
    </xf>
    <xf numFmtId="0" fontId="11" fillId="0" borderId="0" xfId="0" applyFont="1" applyFill="1" applyBorder="1" applyAlignment="1">
      <alignment vertical="center" wrapText="1"/>
    </xf>
    <xf numFmtId="173" fontId="12" fillId="2" borderId="1" xfId="6" applyFont="1" applyFill="1" applyBorder="1" applyAlignment="1">
      <alignment horizontal="center" vertical="center" wrapText="1"/>
    </xf>
    <xf numFmtId="0" fontId="11" fillId="0" borderId="0" xfId="0" applyFont="1" applyAlignment="1">
      <alignment horizontal="left" vertical="center"/>
    </xf>
    <xf numFmtId="0" fontId="11" fillId="0" borderId="0" xfId="0" applyFont="1" applyAlignment="1">
      <alignment horizontal="center" vertical="center"/>
    </xf>
    <xf numFmtId="0" fontId="11" fillId="0" borderId="0" xfId="0" applyFont="1" applyBorder="1" applyAlignment="1">
      <alignment horizontal="left" vertical="center"/>
    </xf>
    <xf numFmtId="0" fontId="12" fillId="0" borderId="0" xfId="0" applyFont="1" applyBorder="1" applyAlignment="1">
      <alignment horizontal="right" vertical="center"/>
    </xf>
    <xf numFmtId="49" fontId="11" fillId="0" borderId="0" xfId="6" applyNumberFormat="1" applyFont="1" applyBorder="1" applyAlignment="1">
      <alignment horizontal="left" vertical="center"/>
    </xf>
    <xf numFmtId="0" fontId="11" fillId="0" borderId="2" xfId="0" applyFont="1" applyBorder="1" applyAlignment="1">
      <alignment horizontal="left" vertical="center"/>
    </xf>
    <xf numFmtId="0" fontId="11" fillId="0" borderId="2" xfId="0" applyFont="1" applyBorder="1" applyAlignment="1">
      <alignment horizontal="center" vertical="center"/>
    </xf>
    <xf numFmtId="172" fontId="12" fillId="0" borderId="0" xfId="1" applyFont="1" applyBorder="1" applyAlignment="1">
      <alignment horizontal="right" vertical="center"/>
    </xf>
    <xf numFmtId="172" fontId="11" fillId="0" borderId="3" xfId="1" applyFont="1" applyBorder="1" applyAlignment="1">
      <alignment horizontal="left" vertical="center"/>
    </xf>
    <xf numFmtId="0" fontId="11" fillId="0" borderId="0" xfId="0" applyFont="1" applyBorder="1" applyAlignment="1">
      <alignment horizontal="center" vertical="center"/>
    </xf>
    <xf numFmtId="0" fontId="12" fillId="0" borderId="1" xfId="0" applyFont="1" applyBorder="1" applyAlignment="1">
      <alignment vertical="center" wrapText="1"/>
    </xf>
    <xf numFmtId="0" fontId="11" fillId="0" borderId="1" xfId="0" applyFont="1" applyBorder="1" applyAlignment="1">
      <alignment horizontal="center" vertical="center"/>
    </xf>
    <xf numFmtId="0" fontId="11" fillId="0" borderId="1" xfId="0" applyFont="1" applyFill="1" applyBorder="1" applyAlignment="1">
      <alignment horizontal="center" vertical="center"/>
    </xf>
    <xf numFmtId="0" fontId="11" fillId="0" borderId="1" xfId="0" applyFont="1" applyBorder="1" applyAlignment="1">
      <alignment horizontal="justify" vertical="center" wrapText="1"/>
    </xf>
    <xf numFmtId="0" fontId="12" fillId="0" borderId="1" xfId="0" applyFont="1" applyFill="1" applyBorder="1" applyAlignment="1">
      <alignment vertical="center" wrapText="1"/>
    </xf>
    <xf numFmtId="4" fontId="11" fillId="0" borderId="1" xfId="0" applyNumberFormat="1" applyFont="1" applyBorder="1" applyAlignment="1">
      <alignment horizontal="right" vertical="center"/>
    </xf>
    <xf numFmtId="49" fontId="11" fillId="0" borderId="0" xfId="0" applyNumberFormat="1" applyFont="1" applyFill="1" applyBorder="1" applyAlignment="1">
      <alignment horizontal="center" vertical="center" wrapText="1"/>
    </xf>
    <xf numFmtId="0" fontId="11" fillId="0" borderId="0" xfId="0" applyFont="1" applyFill="1" applyBorder="1" applyAlignment="1">
      <alignment horizontal="center" vertical="center" wrapText="1"/>
    </xf>
    <xf numFmtId="10" fontId="11" fillId="0" borderId="0" xfId="6" applyNumberFormat="1" applyFont="1" applyFill="1" applyBorder="1" applyAlignment="1">
      <alignment horizontal="right" vertical="center" wrapText="1"/>
    </xf>
    <xf numFmtId="49" fontId="12" fillId="0" borderId="0" xfId="0" applyNumberFormat="1" applyFont="1" applyFill="1" applyBorder="1" applyAlignment="1">
      <alignment horizontal="center" vertical="center" wrapText="1"/>
    </xf>
    <xf numFmtId="0" fontId="12" fillId="0" borderId="0" xfId="0" applyFont="1" applyFill="1" applyBorder="1" applyAlignment="1">
      <alignment horizontal="center" vertical="center" wrapText="1"/>
    </xf>
    <xf numFmtId="0" fontId="11" fillId="0" borderId="0" xfId="0" applyFont="1" applyFill="1" applyBorder="1" applyAlignment="1">
      <alignment horizontal="center" vertical="center"/>
    </xf>
    <xf numFmtId="49" fontId="11" fillId="0" borderId="4" xfId="0" applyNumberFormat="1" applyFont="1" applyBorder="1" applyAlignment="1">
      <alignment horizontal="center" vertical="center"/>
    </xf>
    <xf numFmtId="49" fontId="11" fillId="0" borderId="1" xfId="0" applyNumberFormat="1" applyFont="1" applyBorder="1" applyAlignment="1">
      <alignment horizontal="center" vertical="center"/>
    </xf>
    <xf numFmtId="49" fontId="12" fillId="0" borderId="1" xfId="0" applyNumberFormat="1" applyFont="1" applyFill="1" applyBorder="1" applyAlignment="1">
      <alignment horizontal="center" vertical="center"/>
    </xf>
    <xf numFmtId="49" fontId="11" fillId="0" borderId="0" xfId="0" applyNumberFormat="1" applyFont="1" applyAlignment="1">
      <alignment horizontal="center" vertical="center"/>
    </xf>
    <xf numFmtId="49" fontId="11" fillId="0" borderId="1" xfId="0" applyNumberFormat="1" applyFont="1" applyFill="1" applyBorder="1" applyAlignment="1">
      <alignment horizontal="center" vertical="center"/>
    </xf>
    <xf numFmtId="49" fontId="12" fillId="0" borderId="1" xfId="0" applyNumberFormat="1" applyFont="1" applyBorder="1" applyAlignment="1">
      <alignment horizontal="center" vertical="center"/>
    </xf>
    <xf numFmtId="49" fontId="11" fillId="0" borderId="1" xfId="0" applyNumberFormat="1" applyFont="1" applyFill="1" applyBorder="1" applyAlignment="1">
      <alignment horizontal="center" vertical="center" wrapText="1"/>
    </xf>
    <xf numFmtId="49" fontId="11" fillId="0" borderId="0" xfId="0" applyNumberFormat="1" applyFont="1" applyBorder="1" applyAlignment="1">
      <alignment horizontal="center" vertical="center"/>
    </xf>
    <xf numFmtId="49" fontId="11" fillId="0" borderId="0" xfId="0" applyNumberFormat="1" applyFont="1" applyFill="1" applyBorder="1" applyAlignment="1">
      <alignment horizontal="center" vertical="center"/>
    </xf>
    <xf numFmtId="49" fontId="12" fillId="0" borderId="5" xfId="0" applyNumberFormat="1" applyFont="1" applyBorder="1" applyAlignment="1">
      <alignment horizontal="left" vertical="center"/>
    </xf>
    <xf numFmtId="0" fontId="11" fillId="0" borderId="0" xfId="0" applyFont="1" applyBorder="1" applyAlignment="1">
      <alignment horizontal="left" vertical="center" wrapText="1"/>
    </xf>
    <xf numFmtId="0" fontId="11" fillId="0" borderId="0" xfId="0" applyFont="1" applyFill="1" applyBorder="1" applyAlignment="1">
      <alignment horizontal="left" vertical="center" wrapText="1"/>
    </xf>
    <xf numFmtId="0" fontId="12" fillId="0" borderId="0" xfId="0" applyFont="1" applyFill="1" applyBorder="1" applyAlignment="1">
      <alignment horizontal="left" vertical="center" wrapText="1"/>
    </xf>
    <xf numFmtId="49" fontId="12" fillId="0" borderId="0" xfId="0" applyNumberFormat="1" applyFont="1" applyFill="1" applyBorder="1" applyAlignment="1">
      <alignment horizontal="left" vertical="center"/>
    </xf>
    <xf numFmtId="173" fontId="12" fillId="0" borderId="0" xfId="6" applyFont="1" applyFill="1" applyBorder="1" applyAlignment="1">
      <alignment horizontal="left" vertical="center"/>
    </xf>
    <xf numFmtId="173" fontId="11" fillId="0" borderId="2" xfId="6" applyFont="1" applyBorder="1" applyAlignment="1">
      <alignment horizontal="right" vertical="center"/>
    </xf>
    <xf numFmtId="172" fontId="11" fillId="0" borderId="2" xfId="1" applyFont="1" applyBorder="1" applyAlignment="1">
      <alignment horizontal="right" vertical="center"/>
    </xf>
    <xf numFmtId="172" fontId="11" fillId="0" borderId="6" xfId="1" applyFont="1" applyBorder="1" applyAlignment="1">
      <alignment horizontal="right" vertical="center"/>
    </xf>
    <xf numFmtId="4" fontId="12" fillId="0" borderId="1" xfId="0" applyNumberFormat="1" applyFont="1" applyFill="1" applyBorder="1" applyAlignment="1">
      <alignment horizontal="right" vertical="center"/>
    </xf>
    <xf numFmtId="4" fontId="11" fillId="0" borderId="1" xfId="0" applyNumberFormat="1" applyFont="1" applyFill="1" applyBorder="1" applyAlignment="1">
      <alignment horizontal="right" vertical="center"/>
    </xf>
    <xf numFmtId="4" fontId="12" fillId="0" borderId="1" xfId="0" applyNumberFormat="1" applyFont="1" applyBorder="1" applyAlignment="1">
      <alignment horizontal="right" vertical="center"/>
    </xf>
    <xf numFmtId="0" fontId="11" fillId="0" borderId="0" xfId="0" applyFont="1" applyBorder="1" applyAlignment="1">
      <alignment horizontal="right" vertical="center"/>
    </xf>
    <xf numFmtId="4" fontId="11" fillId="0" borderId="0" xfId="0" applyNumberFormat="1" applyFont="1" applyBorder="1" applyAlignment="1">
      <alignment horizontal="right" vertical="center"/>
    </xf>
    <xf numFmtId="173" fontId="11" fillId="0" borderId="0" xfId="6" applyFont="1" applyFill="1" applyBorder="1" applyAlignment="1">
      <alignment horizontal="right" vertical="center" wrapText="1"/>
    </xf>
    <xf numFmtId="173" fontId="12" fillId="0" borderId="0" xfId="6" applyFont="1" applyFill="1" applyBorder="1" applyAlignment="1">
      <alignment horizontal="right" vertical="center" wrapText="1"/>
    </xf>
    <xf numFmtId="173" fontId="11" fillId="0" borderId="0" xfId="6" applyFont="1" applyBorder="1" applyAlignment="1">
      <alignment horizontal="right" vertical="center"/>
    </xf>
    <xf numFmtId="172" fontId="11" fillId="0" borderId="0" xfId="1" applyFont="1" applyBorder="1" applyAlignment="1">
      <alignment horizontal="right" vertical="center"/>
    </xf>
    <xf numFmtId="172" fontId="16" fillId="0" borderId="0" xfId="1" applyFont="1" applyBorder="1" applyAlignment="1">
      <alignment horizontal="right" vertical="center"/>
    </xf>
    <xf numFmtId="173" fontId="16" fillId="0" borderId="0" xfId="6" applyFont="1" applyBorder="1" applyAlignment="1">
      <alignment horizontal="right" vertical="center"/>
    </xf>
    <xf numFmtId="173" fontId="11" fillId="0" borderId="0" xfId="6" applyFont="1" applyAlignment="1">
      <alignment horizontal="right" vertical="center"/>
    </xf>
    <xf numFmtId="172" fontId="11" fillId="0" borderId="0" xfId="1" applyFont="1" applyAlignment="1">
      <alignment horizontal="right" vertical="center"/>
    </xf>
    <xf numFmtId="49" fontId="11" fillId="3" borderId="1" xfId="0" applyNumberFormat="1" applyFont="1" applyFill="1" applyBorder="1" applyAlignment="1">
      <alignment horizontal="center" vertical="center"/>
    </xf>
    <xf numFmtId="0" fontId="12" fillId="3" borderId="1" xfId="0" applyFont="1" applyFill="1" applyBorder="1" applyAlignment="1">
      <alignment horizontal="center" vertical="center"/>
    </xf>
    <xf numFmtId="0" fontId="11" fillId="3" borderId="1" xfId="0" applyFont="1" applyFill="1" applyBorder="1" applyAlignment="1">
      <alignment horizontal="center" vertical="center"/>
    </xf>
    <xf numFmtId="173" fontId="11" fillId="3" borderId="1" xfId="6" applyFont="1" applyFill="1" applyBorder="1" applyAlignment="1">
      <alignment horizontal="right" vertical="center"/>
    </xf>
    <xf numFmtId="0" fontId="12" fillId="3" borderId="1" xfId="0" applyFont="1" applyFill="1" applyBorder="1" applyAlignment="1">
      <alignment horizontal="justify" vertical="center" wrapText="1"/>
    </xf>
    <xf numFmtId="0" fontId="12" fillId="0" borderId="1" xfId="0" applyFont="1" applyBorder="1" applyAlignment="1">
      <alignment horizontal="right" vertical="center" wrapText="1"/>
    </xf>
    <xf numFmtId="4" fontId="11" fillId="3" borderId="1" xfId="0" applyNumberFormat="1" applyFont="1" applyFill="1" applyBorder="1" applyAlignment="1">
      <alignment horizontal="right" vertical="center"/>
    </xf>
    <xf numFmtId="49" fontId="12" fillId="3" borderId="1" xfId="0" applyNumberFormat="1" applyFont="1" applyFill="1" applyBorder="1" applyAlignment="1">
      <alignment horizontal="center" vertical="center"/>
    </xf>
    <xf numFmtId="4" fontId="12" fillId="3" borderId="1" xfId="0" applyNumberFormat="1" applyFont="1" applyFill="1" applyBorder="1" applyAlignment="1">
      <alignment horizontal="right" vertical="center"/>
    </xf>
    <xf numFmtId="0" fontId="11" fillId="0" borderId="1" xfId="0" applyFont="1" applyFill="1" applyBorder="1" applyAlignment="1">
      <alignment horizontal="justify" vertical="center" wrapText="1"/>
    </xf>
    <xf numFmtId="0" fontId="11" fillId="0" borderId="1" xfId="0" applyFont="1" applyBorder="1" applyAlignment="1">
      <alignment vertical="center" wrapText="1"/>
    </xf>
    <xf numFmtId="0" fontId="11" fillId="0" borderId="1" xfId="0" applyFont="1" applyFill="1" applyBorder="1" applyAlignment="1">
      <alignment horizontal="right" vertical="center" wrapText="1"/>
    </xf>
    <xf numFmtId="0" fontId="11" fillId="0" borderId="1" xfId="0" applyFont="1" applyFill="1" applyBorder="1" applyAlignment="1">
      <alignment horizontal="center" vertical="center" wrapText="1"/>
    </xf>
    <xf numFmtId="2" fontId="11" fillId="0" borderId="7" xfId="0" applyNumberFormat="1" applyFont="1" applyFill="1" applyBorder="1" applyAlignment="1">
      <alignment horizontal="center" vertical="center"/>
    </xf>
    <xf numFmtId="2" fontId="11" fillId="0" borderId="8" xfId="0" applyNumberFormat="1" applyFont="1" applyFill="1" applyBorder="1" applyAlignment="1">
      <alignment horizontal="center" vertical="center"/>
    </xf>
    <xf numFmtId="2" fontId="11" fillId="0" borderId="9" xfId="0" applyNumberFormat="1" applyFont="1" applyFill="1" applyBorder="1" applyAlignment="1">
      <alignment horizontal="center" vertical="center"/>
    </xf>
    <xf numFmtId="49" fontId="11" fillId="4" borderId="1" xfId="0" applyNumberFormat="1" applyFont="1" applyFill="1" applyBorder="1" applyAlignment="1">
      <alignment horizontal="center" vertical="center" wrapText="1"/>
    </xf>
    <xf numFmtId="0" fontId="11" fillId="4" borderId="1" xfId="0" applyFont="1" applyFill="1" applyBorder="1" applyAlignment="1">
      <alignment horizontal="center" vertical="center" wrapText="1"/>
    </xf>
    <xf numFmtId="49" fontId="11" fillId="5" borderId="1" xfId="0" applyNumberFormat="1" applyFont="1" applyFill="1" applyBorder="1" applyAlignment="1">
      <alignment horizontal="center" vertical="center" wrapText="1"/>
    </xf>
    <xf numFmtId="0" fontId="11" fillId="5" borderId="1" xfId="0" applyFont="1" applyFill="1" applyBorder="1" applyAlignment="1">
      <alignment horizontal="center" vertical="center" wrapText="1"/>
    </xf>
    <xf numFmtId="2" fontId="12" fillId="5" borderId="9" xfId="0" applyNumberFormat="1" applyFont="1" applyFill="1" applyBorder="1" applyAlignment="1">
      <alignment horizontal="center" vertical="center"/>
    </xf>
    <xf numFmtId="0" fontId="11" fillId="5" borderId="1" xfId="0" applyFont="1" applyFill="1" applyBorder="1" applyAlignment="1">
      <alignment horizontal="right" vertical="center"/>
    </xf>
    <xf numFmtId="173" fontId="11" fillId="0" borderId="0" xfId="6" applyFont="1" applyFill="1" applyBorder="1" applyAlignment="1">
      <alignment horizontal="center" vertical="center" wrapText="1"/>
    </xf>
    <xf numFmtId="0" fontId="11" fillId="0" borderId="0" xfId="0" applyFont="1" applyFill="1" applyAlignment="1">
      <alignment horizontal="center" vertical="center"/>
    </xf>
    <xf numFmtId="4" fontId="11" fillId="0" borderId="7" xfId="0" applyNumberFormat="1" applyFont="1" applyFill="1" applyBorder="1" applyAlignment="1">
      <alignment horizontal="center" vertical="center"/>
    </xf>
    <xf numFmtId="0" fontId="11" fillId="0" borderId="0" xfId="0" applyFont="1" applyFill="1" applyBorder="1" applyAlignment="1">
      <alignment horizontal="justify" vertical="center" wrapText="1"/>
    </xf>
    <xf numFmtId="173" fontId="11" fillId="0" borderId="0" xfId="0" applyNumberFormat="1" applyFont="1" applyFill="1" applyBorder="1" applyAlignment="1">
      <alignment horizontal="center" vertical="center"/>
    </xf>
    <xf numFmtId="173" fontId="11" fillId="0" borderId="0" xfId="6" applyFont="1" applyFill="1" applyBorder="1" applyAlignment="1">
      <alignment horizontal="justify" vertical="center" wrapText="1"/>
    </xf>
    <xf numFmtId="173" fontId="11" fillId="0" borderId="0" xfId="6" applyNumberFormat="1" applyFont="1" applyFill="1" applyBorder="1" applyAlignment="1">
      <alignment vertical="center"/>
    </xf>
    <xf numFmtId="172" fontId="11" fillId="0" borderId="0" xfId="1" applyFont="1" applyAlignment="1">
      <alignment vertical="center"/>
    </xf>
    <xf numFmtId="4" fontId="11" fillId="0" borderId="0" xfId="0" applyNumberFormat="1" applyFont="1" applyFill="1" applyBorder="1" applyAlignment="1">
      <alignment vertical="center"/>
    </xf>
    <xf numFmtId="173" fontId="11" fillId="0" borderId="0" xfId="6" applyFont="1" applyFill="1" applyBorder="1" applyAlignment="1">
      <alignment vertical="center"/>
    </xf>
    <xf numFmtId="173" fontId="11" fillId="0" borderId="0" xfId="6" applyFont="1" applyFill="1" applyBorder="1" applyAlignment="1">
      <alignment horizontal="center" vertical="center"/>
    </xf>
    <xf numFmtId="0" fontId="12" fillId="0" borderId="0" xfId="0" applyFont="1" applyFill="1" applyBorder="1" applyAlignment="1">
      <alignment horizontal="justify" vertical="center" wrapText="1"/>
    </xf>
    <xf numFmtId="0" fontId="15" fillId="0" borderId="0" xfId="0" applyFont="1" applyFill="1" applyBorder="1" applyAlignment="1">
      <alignment horizontal="justify" vertical="center" wrapText="1"/>
    </xf>
    <xf numFmtId="4" fontId="11" fillId="0" borderId="0" xfId="0" applyNumberFormat="1" applyFont="1" applyFill="1" applyBorder="1" applyAlignment="1">
      <alignment horizontal="center" vertical="center"/>
    </xf>
    <xf numFmtId="173" fontId="11" fillId="0" borderId="0" xfId="0" applyNumberFormat="1" applyFont="1" applyFill="1" applyBorder="1" applyAlignment="1">
      <alignment horizontal="center" vertical="center" wrapText="1"/>
    </xf>
    <xf numFmtId="0" fontId="11" fillId="0" borderId="0" xfId="0" applyFont="1" applyFill="1" applyBorder="1" applyAlignment="1">
      <alignment vertical="center"/>
    </xf>
    <xf numFmtId="0" fontId="11" fillId="0" borderId="0" xfId="0" applyFont="1" applyFill="1" applyBorder="1" applyAlignment="1">
      <alignment horizontal="right" vertical="center" wrapText="1"/>
    </xf>
    <xf numFmtId="173" fontId="11" fillId="0" borderId="0" xfId="0" applyNumberFormat="1" applyFont="1" applyFill="1" applyBorder="1" applyAlignment="1">
      <alignment vertical="center"/>
    </xf>
    <xf numFmtId="39" fontId="11" fillId="0" borderId="0" xfId="6" applyNumberFormat="1" applyFont="1" applyFill="1" applyBorder="1" applyAlignment="1">
      <alignment horizontal="center" vertical="center"/>
    </xf>
    <xf numFmtId="173" fontId="11" fillId="0" borderId="0" xfId="6" applyNumberFormat="1" applyFont="1" applyFill="1" applyBorder="1" applyAlignment="1">
      <alignment horizontal="center" vertical="center"/>
    </xf>
    <xf numFmtId="0" fontId="11" fillId="0" borderId="0" xfId="0" applyFont="1" applyFill="1" applyBorder="1" applyAlignment="1">
      <alignment horizontal="left" vertical="center"/>
    </xf>
    <xf numFmtId="172" fontId="11" fillId="0" borderId="0" xfId="1" applyFont="1" applyFill="1" applyBorder="1" applyAlignment="1">
      <alignment vertical="center"/>
    </xf>
    <xf numFmtId="0" fontId="11" fillId="0" borderId="0" xfId="0" applyFont="1" applyFill="1" applyAlignment="1">
      <alignment horizontal="left" vertical="center"/>
    </xf>
    <xf numFmtId="0" fontId="11" fillId="0" borderId="0" xfId="0" applyFont="1" applyFill="1" applyAlignment="1">
      <alignment vertical="center"/>
    </xf>
    <xf numFmtId="173" fontId="11" fillId="0" borderId="0" xfId="6" applyFont="1" applyFill="1" applyAlignment="1">
      <alignment vertical="center"/>
    </xf>
    <xf numFmtId="172" fontId="11" fillId="0" borderId="0" xfId="1" applyFont="1" applyFill="1" applyAlignment="1">
      <alignment vertical="center"/>
    </xf>
    <xf numFmtId="0" fontId="11" fillId="0" borderId="0" xfId="0" applyFont="1" applyAlignment="1">
      <alignment vertical="center"/>
    </xf>
    <xf numFmtId="173" fontId="11" fillId="0" borderId="0" xfId="6" applyFont="1" applyAlignment="1">
      <alignment vertical="center"/>
    </xf>
    <xf numFmtId="0" fontId="12" fillId="0" borderId="0" xfId="0" applyFont="1" applyFill="1" applyBorder="1" applyAlignment="1">
      <alignment horizontal="right" vertical="center"/>
    </xf>
    <xf numFmtId="49" fontId="11" fillId="0" borderId="0" xfId="6" applyNumberFormat="1" applyFont="1" applyFill="1" applyBorder="1" applyAlignment="1">
      <alignment horizontal="left" vertical="center"/>
    </xf>
    <xf numFmtId="172" fontId="12" fillId="0" borderId="0" xfId="1" applyFont="1" applyFill="1" applyBorder="1" applyAlignment="1">
      <alignment horizontal="right" vertical="center"/>
    </xf>
    <xf numFmtId="172" fontId="11" fillId="0" borderId="0" xfId="1" applyFont="1" applyFill="1" applyBorder="1" applyAlignment="1">
      <alignment horizontal="left" vertical="center"/>
    </xf>
    <xf numFmtId="0" fontId="13" fillId="0" borderId="3" xfId="0" applyFont="1" applyFill="1" applyBorder="1" applyAlignment="1">
      <alignment horizontal="center" vertical="center"/>
    </xf>
    <xf numFmtId="49" fontId="11" fillId="0" borderId="0" xfId="1" applyNumberFormat="1" applyFont="1" applyFill="1" applyBorder="1" applyAlignment="1">
      <alignment vertical="center"/>
    </xf>
    <xf numFmtId="0" fontId="11" fillId="0" borderId="3" xfId="0" applyFont="1" applyFill="1" applyBorder="1" applyAlignment="1">
      <alignment vertical="center"/>
    </xf>
    <xf numFmtId="0" fontId="11" fillId="0" borderId="5" xfId="0" applyFont="1" applyFill="1" applyBorder="1" applyAlignment="1">
      <alignment vertical="center"/>
    </xf>
    <xf numFmtId="0" fontId="11" fillId="3" borderId="1" xfId="0" applyFont="1" applyFill="1" applyBorder="1" applyAlignment="1">
      <alignment horizontal="center" vertical="center" wrapText="1"/>
    </xf>
    <xf numFmtId="0" fontId="11" fillId="3" borderId="7" xfId="0" applyFont="1" applyFill="1" applyBorder="1" applyAlignment="1">
      <alignment horizontal="center" vertical="center"/>
    </xf>
    <xf numFmtId="0" fontId="11" fillId="3" borderId="8" xfId="0" applyFont="1" applyFill="1" applyBorder="1" applyAlignment="1">
      <alignment horizontal="center" vertical="center"/>
    </xf>
    <xf numFmtId="0" fontId="11" fillId="3" borderId="9" xfId="0" applyFont="1" applyFill="1" applyBorder="1" applyAlignment="1">
      <alignment horizontal="center" vertical="center"/>
    </xf>
    <xf numFmtId="4" fontId="11" fillId="0" borderId="1" xfId="6" applyNumberFormat="1" applyFont="1" applyBorder="1" applyAlignment="1">
      <alignment horizontal="right" vertical="center"/>
    </xf>
    <xf numFmtId="4" fontId="12" fillId="0" borderId="1" xfId="6" applyNumberFormat="1" applyFont="1" applyBorder="1" applyAlignment="1">
      <alignment horizontal="right" vertical="center"/>
    </xf>
    <xf numFmtId="4" fontId="11" fillId="3" borderId="1" xfId="6" applyNumberFormat="1" applyFont="1" applyFill="1" applyBorder="1" applyAlignment="1">
      <alignment horizontal="right" vertical="center"/>
    </xf>
    <xf numFmtId="4" fontId="11" fillId="0" borderId="1" xfId="0" applyNumberFormat="1" applyFont="1" applyBorder="1" applyAlignment="1">
      <alignment vertical="center" wrapText="1"/>
    </xf>
    <xf numFmtId="4" fontId="12" fillId="0" borderId="1" xfId="0" applyNumberFormat="1" applyFont="1" applyBorder="1" applyAlignment="1">
      <alignment vertical="center" wrapText="1"/>
    </xf>
    <xf numFmtId="4" fontId="12" fillId="0" borderId="1" xfId="0" applyNumberFormat="1" applyFont="1" applyFill="1" applyBorder="1" applyAlignment="1">
      <alignment vertical="center" wrapText="1"/>
    </xf>
    <xf numFmtId="0" fontId="12" fillId="0" borderId="10" xfId="0" applyFont="1" applyBorder="1" applyAlignment="1">
      <alignment horizontal="center" vertical="center" wrapText="1"/>
    </xf>
    <xf numFmtId="0" fontId="12" fillId="2" borderId="1" xfId="0" applyFont="1" applyFill="1" applyBorder="1" applyAlignment="1">
      <alignment horizontal="center" vertical="center" wrapText="1"/>
    </xf>
    <xf numFmtId="0" fontId="14" fillId="2" borderId="1" xfId="0" applyFont="1" applyFill="1" applyBorder="1" applyAlignment="1">
      <alignment horizontal="center" vertical="center"/>
    </xf>
    <xf numFmtId="49" fontId="11" fillId="4" borderId="1" xfId="0" applyNumberFormat="1" applyFont="1" applyFill="1" applyBorder="1" applyAlignment="1">
      <alignment horizontal="center" vertical="center"/>
    </xf>
    <xf numFmtId="0" fontId="12" fillId="4" borderId="1" xfId="0" applyFont="1" applyFill="1" applyBorder="1" applyAlignment="1">
      <alignment horizontal="center" vertical="center"/>
    </xf>
    <xf numFmtId="0" fontId="12" fillId="4" borderId="1" xfId="0" applyFont="1" applyFill="1" applyBorder="1" applyAlignment="1">
      <alignment horizontal="justify" vertical="center" wrapText="1"/>
    </xf>
    <xf numFmtId="0" fontId="11" fillId="4" borderId="1" xfId="0" applyFont="1" applyFill="1" applyBorder="1" applyAlignment="1">
      <alignment horizontal="center" vertical="center"/>
    </xf>
    <xf numFmtId="4" fontId="11" fillId="4" borderId="1" xfId="0" applyNumberFormat="1" applyFont="1" applyFill="1" applyBorder="1" applyAlignment="1">
      <alignment horizontal="right" vertical="center"/>
    </xf>
    <xf numFmtId="49" fontId="12" fillId="3" borderId="7" xfId="0" applyNumberFormat="1" applyFont="1" applyFill="1" applyBorder="1" applyAlignment="1">
      <alignment horizontal="center" vertical="center"/>
    </xf>
    <xf numFmtId="0" fontId="11" fillId="5" borderId="7" xfId="0" applyFont="1" applyFill="1" applyBorder="1" applyAlignment="1">
      <alignment horizontal="center" vertical="center"/>
    </xf>
    <xf numFmtId="0" fontId="11" fillId="5" borderId="8" xfId="0" applyFont="1" applyFill="1" applyBorder="1" applyAlignment="1">
      <alignment horizontal="center" vertical="center"/>
    </xf>
    <xf numFmtId="0" fontId="11" fillId="5" borderId="9" xfId="0" applyFont="1" applyFill="1" applyBorder="1" applyAlignment="1">
      <alignment horizontal="center" vertical="center"/>
    </xf>
    <xf numFmtId="49" fontId="12" fillId="3" borderId="1" xfId="0" applyNumberFormat="1" applyFont="1" applyFill="1" applyBorder="1" applyAlignment="1">
      <alignment horizontal="center" vertical="center" wrapText="1"/>
    </xf>
    <xf numFmtId="49" fontId="12" fillId="5" borderId="1" xfId="0" applyNumberFormat="1" applyFont="1" applyFill="1" applyBorder="1" applyAlignment="1">
      <alignment horizontal="center" vertical="center" wrapText="1"/>
    </xf>
    <xf numFmtId="0" fontId="11" fillId="2" borderId="9" xfId="0" applyFont="1" applyFill="1" applyBorder="1" applyAlignment="1">
      <alignment horizontal="center" vertical="center"/>
    </xf>
    <xf numFmtId="0" fontId="11" fillId="4" borderId="7" xfId="0" applyFont="1" applyFill="1" applyBorder="1" applyAlignment="1">
      <alignment horizontal="center" vertical="center"/>
    </xf>
    <xf numFmtId="0" fontId="11" fillId="4" borderId="8" xfId="0" applyFont="1" applyFill="1" applyBorder="1" applyAlignment="1">
      <alignment horizontal="center" vertical="center"/>
    </xf>
    <xf numFmtId="0" fontId="11" fillId="4" borderId="9" xfId="0" applyFont="1" applyFill="1" applyBorder="1" applyAlignment="1">
      <alignment horizontal="center" vertical="center"/>
    </xf>
    <xf numFmtId="0" fontId="11" fillId="4" borderId="1" xfId="0" applyFont="1" applyFill="1" applyBorder="1" applyAlignment="1">
      <alignment horizontal="justify" vertical="center" wrapText="1"/>
    </xf>
    <xf numFmtId="0" fontId="11" fillId="4" borderId="1" xfId="0" applyFont="1" applyFill="1" applyBorder="1" applyAlignment="1">
      <alignment horizontal="justify" vertical="center"/>
    </xf>
    <xf numFmtId="2" fontId="12" fillId="4" borderId="9" xfId="0" applyNumberFormat="1" applyFont="1" applyFill="1" applyBorder="1" applyAlignment="1">
      <alignment horizontal="center" vertical="center"/>
    </xf>
    <xf numFmtId="0" fontId="2" fillId="5" borderId="0" xfId="0" applyFont="1" applyFill="1"/>
    <xf numFmtId="49" fontId="12" fillId="4" borderId="1" xfId="0" applyNumberFormat="1" applyFont="1" applyFill="1" applyBorder="1" applyAlignment="1">
      <alignment horizontal="center" vertical="center" wrapText="1"/>
    </xf>
    <xf numFmtId="0" fontId="11" fillId="2" borderId="8" xfId="0" applyFont="1" applyFill="1" applyBorder="1" applyAlignment="1">
      <alignment vertical="center"/>
    </xf>
    <xf numFmtId="0" fontId="11" fillId="0" borderId="8" xfId="0" applyFont="1" applyBorder="1" applyAlignment="1">
      <alignment vertical="center"/>
    </xf>
    <xf numFmtId="0" fontId="12" fillId="0" borderId="9" xfId="0" applyFont="1" applyFill="1" applyBorder="1" applyAlignment="1">
      <alignment horizontal="center" vertical="center"/>
    </xf>
    <xf numFmtId="173" fontId="11" fillId="4" borderId="9" xfId="0" applyNumberFormat="1" applyFont="1" applyFill="1" applyBorder="1" applyAlignment="1">
      <alignment horizontal="center" vertical="center"/>
    </xf>
    <xf numFmtId="173" fontId="11" fillId="0" borderId="9" xfId="0" applyNumberFormat="1" applyFont="1" applyFill="1" applyBorder="1" applyAlignment="1">
      <alignment horizontal="center" vertical="center"/>
    </xf>
    <xf numFmtId="2" fontId="12" fillId="0" borderId="9" xfId="0" applyNumberFormat="1" applyFont="1" applyFill="1" applyBorder="1" applyAlignment="1">
      <alignment horizontal="center" vertical="center"/>
    </xf>
    <xf numFmtId="49" fontId="12" fillId="2" borderId="1" xfId="0" applyNumberFormat="1" applyFont="1" applyFill="1" applyBorder="1" applyAlignment="1">
      <alignment horizontal="center" vertical="center" wrapText="1"/>
    </xf>
    <xf numFmtId="49" fontId="12" fillId="0" borderId="1" xfId="0" applyNumberFormat="1" applyFont="1" applyFill="1" applyBorder="1" applyAlignment="1">
      <alignment horizontal="center" vertical="center" wrapText="1"/>
    </xf>
    <xf numFmtId="0" fontId="12" fillId="2" borderId="1" xfId="0" applyFont="1" applyFill="1" applyBorder="1" applyAlignment="1">
      <alignment horizontal="justify" vertical="center" wrapText="1"/>
    </xf>
    <xf numFmtId="0" fontId="12" fillId="0" borderId="1" xfId="0" applyFont="1" applyFill="1" applyBorder="1" applyAlignment="1">
      <alignment horizontal="center" vertical="center" wrapText="1"/>
    </xf>
    <xf numFmtId="0" fontId="14" fillId="2" borderId="9" xfId="0" applyFont="1" applyFill="1" applyBorder="1" applyAlignment="1">
      <alignment horizontal="center" vertical="center"/>
    </xf>
    <xf numFmtId="0" fontId="11" fillId="2" borderId="7" xfId="0" applyFont="1" applyFill="1" applyBorder="1" applyAlignment="1">
      <alignment vertical="center"/>
    </xf>
    <xf numFmtId="0" fontId="11" fillId="2" borderId="9" xfId="0" applyFont="1" applyFill="1" applyBorder="1" applyAlignment="1">
      <alignment vertical="center"/>
    </xf>
    <xf numFmtId="0" fontId="11" fillId="0" borderId="7" xfId="0" applyFont="1" applyBorder="1" applyAlignment="1">
      <alignment vertical="center"/>
    </xf>
    <xf numFmtId="0" fontId="11" fillId="5" borderId="1" xfId="0" applyFont="1" applyFill="1" applyBorder="1" applyAlignment="1">
      <alignment horizontal="right" vertical="center" wrapText="1"/>
    </xf>
    <xf numFmtId="0" fontId="12" fillId="5" borderId="9" xfId="0" applyFont="1" applyFill="1" applyBorder="1" applyAlignment="1">
      <alignment horizontal="center" vertical="center"/>
    </xf>
    <xf numFmtId="0" fontId="11" fillId="0" borderId="9" xfId="0" applyFont="1" applyBorder="1" applyAlignment="1">
      <alignment horizontal="center" vertical="center"/>
    </xf>
    <xf numFmtId="4" fontId="12" fillId="0" borderId="9" xfId="0" applyNumberFormat="1" applyFont="1" applyFill="1" applyBorder="1" applyAlignment="1">
      <alignment horizontal="center" vertical="center"/>
    </xf>
    <xf numFmtId="4" fontId="11" fillId="0" borderId="9" xfId="6" applyNumberFormat="1" applyFont="1" applyFill="1" applyBorder="1" applyAlignment="1">
      <alignment horizontal="center" vertical="center"/>
    </xf>
    <xf numFmtId="2" fontId="2" fillId="0" borderId="0" xfId="0" applyNumberFormat="1" applyFont="1" applyFill="1"/>
    <xf numFmtId="0" fontId="12" fillId="2" borderId="1" xfId="0" applyFont="1" applyFill="1" applyBorder="1" applyAlignment="1">
      <alignment horizontal="center" vertical="center" wrapText="1"/>
    </xf>
    <xf numFmtId="2" fontId="11" fillId="5" borderId="8" xfId="0" applyNumberFormat="1" applyFont="1" applyFill="1" applyBorder="1" applyAlignment="1">
      <alignment horizontal="center" vertical="center"/>
    </xf>
    <xf numFmtId="2" fontId="11" fillId="5" borderId="9" xfId="0" applyNumberFormat="1" applyFont="1" applyFill="1" applyBorder="1" applyAlignment="1">
      <alignment horizontal="center" vertical="center"/>
    </xf>
    <xf numFmtId="0" fontId="11" fillId="5" borderId="8" xfId="0" applyFont="1" applyFill="1" applyBorder="1" applyAlignment="1">
      <alignment horizontal="right" vertical="center"/>
    </xf>
    <xf numFmtId="2" fontId="11" fillId="0" borderId="8" xfId="0" applyNumberFormat="1" applyFont="1" applyFill="1" applyBorder="1" applyAlignment="1">
      <alignment horizontal="right" vertical="center"/>
    </xf>
    <xf numFmtId="0" fontId="2" fillId="0" borderId="0" xfId="0" applyFont="1" applyFill="1" applyAlignment="1">
      <alignment horizontal="center"/>
    </xf>
    <xf numFmtId="2" fontId="2" fillId="0" borderId="0" xfId="0" applyNumberFormat="1" applyFont="1" applyFill="1" applyAlignment="1">
      <alignment horizontal="center"/>
    </xf>
    <xf numFmtId="4" fontId="2" fillId="0" borderId="0" xfId="0" applyNumberFormat="1" applyFont="1" applyFill="1" applyAlignment="1">
      <alignment horizontal="center"/>
    </xf>
    <xf numFmtId="0" fontId="2" fillId="5" borderId="0" xfId="0" applyFont="1" applyFill="1" applyAlignment="1">
      <alignment horizontal="center"/>
    </xf>
    <xf numFmtId="0" fontId="2" fillId="0" borderId="0" xfId="0" applyFont="1" applyFill="1" applyBorder="1" applyAlignment="1">
      <alignment horizontal="center"/>
    </xf>
    <xf numFmtId="3" fontId="23" fillId="6" borderId="1" xfId="6" applyNumberFormat="1" applyFont="1" applyFill="1" applyBorder="1" applyAlignment="1">
      <alignment horizontal="center" vertical="center"/>
    </xf>
    <xf numFmtId="0" fontId="24" fillId="7" borderId="1" xfId="0" applyFont="1" applyFill="1" applyBorder="1" applyAlignment="1">
      <alignment horizontal="center" vertical="center"/>
    </xf>
    <xf numFmtId="0" fontId="24" fillId="0" borderId="1" xfId="0" applyFont="1" applyFill="1" applyBorder="1" applyAlignment="1">
      <alignment horizontal="center" vertical="center"/>
    </xf>
    <xf numFmtId="10" fontId="23" fillId="8" borderId="1" xfId="0" applyNumberFormat="1" applyFont="1" applyFill="1" applyBorder="1" applyAlignment="1">
      <alignment horizontal="right" vertical="center"/>
    </xf>
    <xf numFmtId="176" fontId="23" fillId="8" borderId="1" xfId="6" applyNumberFormat="1" applyFont="1" applyFill="1" applyBorder="1" applyAlignment="1">
      <alignment horizontal="right" vertical="center"/>
    </xf>
    <xf numFmtId="0" fontId="2" fillId="5" borderId="0" xfId="0" applyFont="1" applyFill="1" applyBorder="1"/>
    <xf numFmtId="10" fontId="11" fillId="7" borderId="1" xfId="0" applyNumberFormat="1" applyFont="1" applyFill="1" applyBorder="1" applyAlignment="1">
      <alignment horizontal="right" vertical="center"/>
    </xf>
    <xf numFmtId="176" fontId="11" fillId="0" borderId="1" xfId="6" applyNumberFormat="1" applyFont="1" applyFill="1" applyBorder="1" applyAlignment="1">
      <alignment horizontal="right" vertical="center"/>
    </xf>
    <xf numFmtId="49" fontId="11" fillId="0" borderId="3" xfId="1" applyNumberFormat="1" applyFont="1" applyFill="1" applyBorder="1" applyAlignment="1">
      <alignment vertical="center"/>
    </xf>
    <xf numFmtId="10" fontId="0" fillId="0" borderId="0" xfId="0" applyNumberFormat="1"/>
    <xf numFmtId="0" fontId="10" fillId="0" borderId="11" xfId="0" applyFont="1" applyFill="1" applyBorder="1" applyAlignment="1">
      <alignment vertical="center"/>
    </xf>
    <xf numFmtId="49" fontId="12" fillId="0" borderId="0" xfId="0" applyNumberFormat="1" applyFont="1" applyBorder="1" applyAlignment="1">
      <alignment vertical="top" wrapText="1"/>
    </xf>
    <xf numFmtId="172" fontId="11" fillId="0" borderId="3" xfId="1" applyFont="1" applyFill="1" applyBorder="1" applyAlignment="1">
      <alignment horizontal="left" vertical="center"/>
    </xf>
    <xf numFmtId="173" fontId="11" fillId="5" borderId="9" xfId="0" applyNumberFormat="1" applyFont="1" applyFill="1" applyBorder="1" applyAlignment="1">
      <alignment horizontal="center" vertical="center"/>
    </xf>
    <xf numFmtId="49" fontId="11" fillId="5" borderId="1" xfId="0" applyNumberFormat="1" applyFont="1" applyFill="1" applyBorder="1" applyAlignment="1">
      <alignment horizontal="center" vertical="center"/>
    </xf>
    <xf numFmtId="0" fontId="11" fillId="5" borderId="1" xfId="0" applyFont="1" applyFill="1" applyBorder="1" applyAlignment="1">
      <alignment horizontal="center" vertical="center"/>
    </xf>
    <xf numFmtId="0" fontId="11" fillId="5" borderId="1" xfId="0" applyFont="1" applyFill="1" applyBorder="1" applyAlignment="1">
      <alignment horizontal="justify" vertical="center" wrapText="1"/>
    </xf>
    <xf numFmtId="4" fontId="11" fillId="5" borderId="1" xfId="0" applyNumberFormat="1" applyFont="1" applyFill="1" applyBorder="1" applyAlignment="1">
      <alignment horizontal="right" vertical="center"/>
    </xf>
    <xf numFmtId="0" fontId="17" fillId="5" borderId="0" xfId="0" applyFont="1" applyFill="1" applyBorder="1"/>
    <xf numFmtId="0" fontId="18" fillId="5" borderId="0" xfId="0" applyFont="1" applyFill="1" applyBorder="1" applyAlignment="1">
      <alignment horizontal="left"/>
    </xf>
    <xf numFmtId="0" fontId="17" fillId="5" borderId="0" xfId="0" applyFont="1" applyFill="1" applyBorder="1" applyAlignment="1">
      <alignment horizontal="left"/>
    </xf>
    <xf numFmtId="0" fontId="19" fillId="5" borderId="0" xfId="0" applyFont="1" applyFill="1" applyBorder="1" applyAlignment="1">
      <alignment horizontal="left"/>
    </xf>
    <xf numFmtId="0" fontId="0" fillId="5" borderId="0" xfId="0" applyFill="1" applyBorder="1"/>
    <xf numFmtId="0" fontId="20" fillId="5" borderId="0" xfId="0" applyFont="1" applyFill="1" applyBorder="1" applyAlignment="1">
      <alignment horizontal="left"/>
    </xf>
    <xf numFmtId="0" fontId="18" fillId="5" borderId="0" xfId="0" applyFont="1" applyFill="1" applyBorder="1" applyAlignment="1">
      <alignment horizontal="left"/>
    </xf>
    <xf numFmtId="0" fontId="10" fillId="0" borderId="12" xfId="0" applyFont="1" applyBorder="1" applyAlignment="1">
      <alignment horizontal="center" vertical="center"/>
    </xf>
    <xf numFmtId="0" fontId="10" fillId="0" borderId="10" xfId="0" applyFont="1" applyBorder="1" applyAlignment="1">
      <alignment horizontal="center" vertical="center"/>
    </xf>
    <xf numFmtId="0" fontId="10" fillId="0" borderId="11" xfId="0" applyFont="1" applyBorder="1" applyAlignment="1">
      <alignment horizontal="center" vertical="center"/>
    </xf>
    <xf numFmtId="4" fontId="12" fillId="3" borderId="8" xfId="0" applyNumberFormat="1" applyFont="1" applyFill="1" applyBorder="1" applyAlignment="1">
      <alignment horizontal="right" vertical="center"/>
    </xf>
    <xf numFmtId="4" fontId="12" fillId="3" borderId="9" xfId="0" applyNumberFormat="1" applyFont="1" applyFill="1" applyBorder="1" applyAlignment="1">
      <alignment horizontal="right" vertical="center"/>
    </xf>
    <xf numFmtId="0" fontId="12" fillId="3" borderId="8" xfId="0" applyFont="1" applyFill="1" applyBorder="1" applyAlignment="1">
      <alignment horizontal="center" vertical="center" wrapText="1"/>
    </xf>
    <xf numFmtId="0" fontId="12" fillId="2" borderId="7" xfId="0" applyFont="1" applyFill="1" applyBorder="1" applyAlignment="1">
      <alignment horizontal="center" vertical="center" wrapText="1"/>
    </xf>
    <xf numFmtId="0" fontId="12" fillId="2" borderId="9" xfId="0" applyFont="1" applyFill="1" applyBorder="1" applyAlignment="1">
      <alignment horizontal="center" vertical="center" wrapText="1"/>
    </xf>
    <xf numFmtId="4" fontId="12" fillId="2" borderId="1" xfId="0" applyNumberFormat="1" applyFont="1" applyFill="1" applyBorder="1" applyAlignment="1">
      <alignment horizontal="center" vertical="center" wrapText="1"/>
    </xf>
    <xf numFmtId="0" fontId="12" fillId="2" borderId="1" xfId="0" applyFont="1" applyFill="1" applyBorder="1" applyAlignment="1">
      <alignment horizontal="center" vertical="center" wrapText="1"/>
    </xf>
    <xf numFmtId="49" fontId="12" fillId="2" borderId="1" xfId="6" applyNumberFormat="1" applyFont="1" applyFill="1" applyBorder="1" applyAlignment="1">
      <alignment horizontal="center" vertical="center" wrapText="1"/>
    </xf>
    <xf numFmtId="4" fontId="24" fillId="0" borderId="1" xfId="6" applyNumberFormat="1" applyFont="1" applyFill="1" applyBorder="1" applyAlignment="1">
      <alignment horizontal="right" vertical="center"/>
    </xf>
    <xf numFmtId="49" fontId="23" fillId="0" borderId="7" xfId="0" applyNumberFormat="1" applyFont="1" applyFill="1" applyBorder="1" applyAlignment="1">
      <alignment horizontal="left" vertical="top"/>
    </xf>
    <xf numFmtId="49" fontId="23" fillId="0" borderId="8" xfId="0" applyNumberFormat="1" applyFont="1" applyFill="1" applyBorder="1" applyAlignment="1">
      <alignment horizontal="left" vertical="top"/>
    </xf>
    <xf numFmtId="49" fontId="23" fillId="0" borderId="9" xfId="0" applyNumberFormat="1" applyFont="1" applyFill="1" applyBorder="1" applyAlignment="1">
      <alignment horizontal="left" vertical="top"/>
    </xf>
    <xf numFmtId="49" fontId="12" fillId="0" borderId="10" xfId="0" applyNumberFormat="1" applyFont="1" applyBorder="1" applyAlignment="1">
      <alignment horizontal="center" vertical="top" wrapText="1"/>
    </xf>
    <xf numFmtId="49" fontId="24" fillId="0" borderId="1" xfId="0" applyNumberFormat="1" applyFont="1" applyFill="1" applyBorder="1" applyAlignment="1">
      <alignment horizontal="center" vertical="center"/>
    </xf>
    <xf numFmtId="4" fontId="24" fillId="0" borderId="1" xfId="0" applyNumberFormat="1" applyFont="1" applyFill="1" applyBorder="1" applyAlignment="1">
      <alignment horizontal="left" vertical="center" wrapText="1"/>
    </xf>
    <xf numFmtId="0" fontId="24" fillId="0" borderId="1" xfId="0" applyFont="1" applyFill="1" applyBorder="1" applyAlignment="1">
      <alignment horizontal="left" vertical="center" wrapText="1"/>
    </xf>
    <xf numFmtId="0" fontId="10" fillId="0" borderId="12" xfId="0" applyFont="1" applyFill="1" applyBorder="1" applyAlignment="1">
      <alignment horizontal="center" vertical="center"/>
    </xf>
    <xf numFmtId="0" fontId="10" fillId="0" borderId="10" xfId="0" applyFont="1" applyFill="1" applyBorder="1" applyAlignment="1">
      <alignment horizontal="center" vertical="center"/>
    </xf>
    <xf numFmtId="0" fontId="10" fillId="0" borderId="11" xfId="0" applyFont="1" applyFill="1" applyBorder="1" applyAlignment="1">
      <alignment horizontal="center" vertical="center"/>
    </xf>
    <xf numFmtId="0" fontId="23" fillId="6" borderId="1" xfId="0" applyFont="1" applyFill="1" applyBorder="1" applyAlignment="1">
      <alignment horizontal="center" vertical="center"/>
    </xf>
    <xf numFmtId="173" fontId="23" fillId="6" borderId="1" xfId="6" applyNumberFormat="1" applyFont="1" applyFill="1" applyBorder="1" applyAlignment="1">
      <alignment horizontal="center" vertical="center"/>
    </xf>
    <xf numFmtId="0" fontId="23" fillId="8" borderId="1" xfId="0" applyFont="1" applyFill="1" applyBorder="1" applyAlignment="1">
      <alignment horizontal="center" vertical="center"/>
    </xf>
    <xf numFmtId="173" fontId="23" fillId="8" borderId="1" xfId="6" applyFont="1" applyFill="1" applyBorder="1" applyAlignment="1">
      <alignment horizontal="right" vertical="center"/>
    </xf>
    <xf numFmtId="0" fontId="14" fillId="2" borderId="1" xfId="0" applyFont="1" applyFill="1" applyBorder="1" applyAlignment="1">
      <alignment horizontal="center" vertical="center"/>
    </xf>
    <xf numFmtId="40" fontId="14" fillId="2" borderId="1" xfId="0" applyNumberFormat="1" applyFont="1" applyFill="1" applyBorder="1" applyAlignment="1">
      <alignment horizontal="center" vertical="center"/>
    </xf>
  </cellXfs>
  <cellStyles count="8">
    <cellStyle name="Moeda" xfId="1" builtinId="4"/>
    <cellStyle name="Normal" xfId="0" builtinId="0"/>
    <cellStyle name="Normal 2" xfId="2"/>
    <cellStyle name="Normal 3" xfId="3"/>
    <cellStyle name="Normal 3 4" xfId="4"/>
    <cellStyle name="Normal 4 2" xfId="5"/>
    <cellStyle name="Vírgula" xfId="6" builtinId="3"/>
    <cellStyle name="Vírgula 2 2" xfId="7"/>
  </cellStyles>
  <dxfs count="21">
    <dxf>
      <font>
        <color rgb="FFFFFFFF"/>
      </font>
    </dxf>
    <dxf>
      <font>
        <color rgb="FFFFFFFF"/>
      </font>
    </dxf>
    <dxf>
      <font>
        <color rgb="FFFFFFFF"/>
      </font>
    </dxf>
    <dxf>
      <font>
        <color rgb="FFFFFFFF"/>
      </font>
    </dxf>
    <dxf>
      <font>
        <color rgb="FFFFFFFF"/>
      </font>
    </dxf>
    <dxf>
      <font>
        <color rgb="FFFFFFFF"/>
      </font>
    </dxf>
    <dxf>
      <font>
        <color rgb="FFFFFFFF"/>
      </font>
    </dxf>
    <dxf>
      <font>
        <color rgb="FFFFFFFF"/>
      </font>
    </dxf>
    <dxf>
      <font>
        <color rgb="FFFFFFFF"/>
      </font>
    </dxf>
    <dxf>
      <font>
        <color rgb="FFFFFFFF"/>
      </font>
    </dxf>
    <dxf>
      <font>
        <color rgb="FFFFFFFF"/>
      </font>
    </dxf>
    <dxf>
      <font>
        <color rgb="FFFFFFFF"/>
      </font>
    </dxf>
    <dxf>
      <font>
        <color rgb="FFFFFFFF"/>
      </font>
    </dxf>
    <dxf>
      <font>
        <color rgb="FFFFFFFF"/>
      </font>
    </dxf>
    <dxf>
      <font>
        <color rgb="FFFFFFFF"/>
      </font>
    </dxf>
    <dxf>
      <font>
        <color rgb="FFFFFFFF"/>
      </font>
    </dxf>
    <dxf>
      <font>
        <color rgb="FFFFFFFF"/>
      </font>
    </dxf>
    <dxf>
      <font>
        <color rgb="FFFFFFFF"/>
      </font>
    </dxf>
    <dxf>
      <font>
        <color rgb="FFFFFFFF"/>
      </font>
    </dxf>
    <dxf>
      <font>
        <color rgb="FFFFFFFF"/>
      </font>
    </dxf>
    <dxf>
      <font>
        <color rgb="FFFFFFFF"/>
      </font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vmlDrawing3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3.vml"/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6"/>
  <sheetViews>
    <sheetView view="pageBreakPreview" zoomScale="120" zoomScaleNormal="100" zoomScaleSheetLayoutView="120" workbookViewId="0">
      <selection activeCell="K17" sqref="K17"/>
    </sheetView>
  </sheetViews>
  <sheetFormatPr defaultRowHeight="12.75" x14ac:dyDescent="0.2"/>
  <sheetData>
    <row r="1" spans="1:8" ht="13.5" x14ac:dyDescent="0.25">
      <c r="A1" s="218"/>
      <c r="B1" s="218"/>
      <c r="C1" s="218"/>
      <c r="D1" s="218"/>
      <c r="E1" s="218"/>
      <c r="F1" s="218"/>
      <c r="G1" s="218"/>
      <c r="H1" s="218"/>
    </row>
    <row r="2" spans="1:8" ht="13.5" x14ac:dyDescent="0.25">
      <c r="A2" s="218"/>
      <c r="B2" s="218"/>
      <c r="C2" s="218"/>
      <c r="D2" s="218"/>
      <c r="E2" s="218"/>
      <c r="F2" s="218"/>
      <c r="G2" s="218"/>
      <c r="H2" s="218"/>
    </row>
    <row r="3" spans="1:8" ht="13.5" x14ac:dyDescent="0.25">
      <c r="A3" s="218"/>
      <c r="B3" s="218"/>
      <c r="C3" s="218"/>
      <c r="D3" s="218"/>
      <c r="E3" s="218"/>
      <c r="F3" s="218"/>
      <c r="G3" s="218"/>
      <c r="H3" s="218"/>
    </row>
    <row r="4" spans="1:8" ht="13.5" x14ac:dyDescent="0.25">
      <c r="A4" s="218"/>
      <c r="B4" s="218"/>
      <c r="C4" s="218"/>
      <c r="D4" s="218"/>
      <c r="E4" s="218"/>
      <c r="F4" s="218"/>
      <c r="G4" s="218"/>
      <c r="H4" s="218"/>
    </row>
    <row r="5" spans="1:8" ht="13.5" x14ac:dyDescent="0.25">
      <c r="A5" s="218"/>
      <c r="B5" s="218"/>
      <c r="C5" s="218"/>
      <c r="D5" s="218"/>
      <c r="E5" s="218"/>
      <c r="F5" s="218"/>
      <c r="G5" s="218"/>
      <c r="H5" s="218"/>
    </row>
    <row r="6" spans="1:8" ht="13.5" x14ac:dyDescent="0.25">
      <c r="A6" s="218"/>
      <c r="B6" s="218"/>
      <c r="C6" s="218"/>
      <c r="D6" s="218"/>
      <c r="E6" s="218"/>
      <c r="F6" s="218"/>
      <c r="G6" s="218"/>
      <c r="H6" s="218"/>
    </row>
    <row r="7" spans="1:8" ht="13.5" x14ac:dyDescent="0.25">
      <c r="A7" s="218"/>
      <c r="B7" s="218"/>
      <c r="C7" s="218"/>
      <c r="D7" s="218"/>
      <c r="E7" s="218"/>
      <c r="F7" s="218"/>
      <c r="G7" s="218"/>
      <c r="H7" s="218"/>
    </row>
    <row r="8" spans="1:8" ht="13.5" x14ac:dyDescent="0.25">
      <c r="A8" s="218"/>
      <c r="B8" s="218"/>
      <c r="C8" s="218"/>
      <c r="D8" s="218"/>
      <c r="E8" s="218"/>
      <c r="F8" s="218"/>
      <c r="G8" s="218"/>
      <c r="H8" s="218"/>
    </row>
    <row r="9" spans="1:8" ht="13.5" x14ac:dyDescent="0.25">
      <c r="A9" s="218"/>
      <c r="B9" s="218"/>
      <c r="C9" s="218"/>
      <c r="D9" s="218"/>
      <c r="E9" s="218"/>
      <c r="F9" s="218"/>
      <c r="G9" s="218"/>
      <c r="H9" s="218"/>
    </row>
    <row r="10" spans="1:8" ht="13.5" x14ac:dyDescent="0.25">
      <c r="A10" s="218"/>
      <c r="B10" s="218"/>
      <c r="C10" s="218"/>
      <c r="D10" s="218"/>
      <c r="E10" s="218"/>
      <c r="F10" s="218"/>
      <c r="G10" s="218"/>
      <c r="H10" s="218"/>
    </row>
    <row r="11" spans="1:8" ht="13.5" x14ac:dyDescent="0.25">
      <c r="A11" s="218"/>
      <c r="B11" s="218"/>
      <c r="C11" s="218"/>
      <c r="D11" s="218"/>
      <c r="E11" s="218"/>
      <c r="F11" s="218"/>
      <c r="G11" s="218"/>
      <c r="H11" s="218"/>
    </row>
    <row r="12" spans="1:8" ht="13.5" x14ac:dyDescent="0.25">
      <c r="A12" s="218"/>
      <c r="B12" s="218"/>
      <c r="C12" s="218"/>
      <c r="D12" s="218"/>
      <c r="E12" s="218"/>
      <c r="F12" s="218"/>
      <c r="G12" s="218"/>
      <c r="H12" s="218"/>
    </row>
    <row r="13" spans="1:8" ht="20.25" x14ac:dyDescent="0.3">
      <c r="A13" s="224" t="s">
        <v>55</v>
      </c>
      <c r="B13" s="224"/>
      <c r="C13" s="224"/>
      <c r="D13" s="224"/>
      <c r="E13" s="224"/>
      <c r="F13" s="224"/>
      <c r="G13" s="224"/>
      <c r="H13" s="224"/>
    </row>
    <row r="14" spans="1:8" ht="20.25" x14ac:dyDescent="0.3">
      <c r="A14" s="219"/>
      <c r="B14" s="219"/>
      <c r="C14" s="219"/>
      <c r="D14" s="219"/>
      <c r="E14" s="219"/>
      <c r="F14" s="219"/>
      <c r="G14" s="219"/>
      <c r="H14" s="219"/>
    </row>
    <row r="15" spans="1:8" ht="20.25" x14ac:dyDescent="0.3">
      <c r="A15" s="224" t="s">
        <v>97</v>
      </c>
      <c r="B15" s="224"/>
      <c r="C15" s="224"/>
      <c r="D15" s="224"/>
      <c r="E15" s="224"/>
      <c r="F15" s="224"/>
      <c r="G15" s="224"/>
      <c r="H15" s="224"/>
    </row>
    <row r="16" spans="1:8" ht="20.25" x14ac:dyDescent="0.3">
      <c r="A16" s="220"/>
      <c r="B16" s="219"/>
      <c r="C16" s="219"/>
      <c r="D16" s="219"/>
      <c r="E16" s="219"/>
      <c r="F16" s="221"/>
      <c r="G16" s="221"/>
      <c r="H16" s="220"/>
    </row>
    <row r="17" spans="1:8" ht="20.25" x14ac:dyDescent="0.3">
      <c r="A17" s="224" t="s">
        <v>347</v>
      </c>
      <c r="B17" s="224"/>
      <c r="C17" s="224"/>
      <c r="D17" s="224"/>
      <c r="E17" s="224"/>
      <c r="F17" s="224"/>
      <c r="G17" s="224"/>
      <c r="H17" s="224"/>
    </row>
    <row r="18" spans="1:8" ht="20.25" x14ac:dyDescent="0.3">
      <c r="A18" s="220"/>
      <c r="B18" s="219"/>
      <c r="C18" s="219"/>
      <c r="D18" s="219"/>
      <c r="E18" s="219"/>
      <c r="F18" s="221"/>
      <c r="G18" s="221"/>
      <c r="H18" s="220"/>
    </row>
    <row r="19" spans="1:8" ht="20.25" x14ac:dyDescent="0.3">
      <c r="A19" s="224" t="s">
        <v>348</v>
      </c>
      <c r="B19" s="224"/>
      <c r="C19" s="224"/>
      <c r="D19" s="224"/>
      <c r="E19" s="224"/>
      <c r="F19" s="224"/>
      <c r="G19" s="224"/>
      <c r="H19" s="224"/>
    </row>
    <row r="20" spans="1:8" ht="13.5" x14ac:dyDescent="0.25">
      <c r="A20" s="220"/>
      <c r="B20" s="220"/>
      <c r="C20" s="220"/>
      <c r="D20" s="220"/>
      <c r="E20" s="220"/>
      <c r="F20" s="220"/>
      <c r="G20" s="220"/>
      <c r="H20" s="220"/>
    </row>
    <row r="21" spans="1:8" ht="20.25" x14ac:dyDescent="0.3">
      <c r="A21" s="224" t="s">
        <v>349</v>
      </c>
      <c r="B21" s="224"/>
      <c r="C21" s="224"/>
      <c r="D21" s="224"/>
      <c r="E21" s="224"/>
      <c r="F21" s="224"/>
      <c r="G21" s="224"/>
      <c r="H21" s="224"/>
    </row>
    <row r="22" spans="1:8" ht="13.5" x14ac:dyDescent="0.25">
      <c r="A22" s="218"/>
      <c r="B22" s="218"/>
      <c r="C22" s="218"/>
      <c r="D22" s="218"/>
      <c r="E22" s="218"/>
      <c r="F22" s="218"/>
      <c r="G22" s="218"/>
      <c r="H22" s="218"/>
    </row>
    <row r="23" spans="1:8" ht="13.5" x14ac:dyDescent="0.25">
      <c r="A23" s="218"/>
      <c r="B23" s="218"/>
      <c r="C23" s="218"/>
      <c r="D23" s="218"/>
      <c r="E23" s="218"/>
      <c r="F23" s="218"/>
      <c r="G23" s="218"/>
      <c r="H23" s="218"/>
    </row>
    <row r="24" spans="1:8" ht="18" x14ac:dyDescent="0.25">
      <c r="A24" s="223" t="s">
        <v>350</v>
      </c>
      <c r="B24" s="223"/>
      <c r="C24" s="223"/>
      <c r="D24" s="223"/>
      <c r="E24" s="223"/>
      <c r="F24" s="223"/>
      <c r="G24" s="223"/>
      <c r="H24" s="223"/>
    </row>
    <row r="25" spans="1:8" ht="18" x14ac:dyDescent="0.25">
      <c r="A25" s="223" t="s">
        <v>351</v>
      </c>
      <c r="B25" s="223"/>
      <c r="C25" s="223"/>
      <c r="D25" s="223"/>
      <c r="E25" s="223"/>
      <c r="F25" s="223"/>
      <c r="G25" s="223"/>
      <c r="H25" s="223"/>
    </row>
    <row r="26" spans="1:8" x14ac:dyDescent="0.2">
      <c r="A26" s="222"/>
      <c r="B26" s="222"/>
      <c r="C26" s="222"/>
      <c r="D26" s="222"/>
      <c r="E26" s="222"/>
      <c r="F26" s="222"/>
      <c r="G26" s="222"/>
      <c r="H26" s="222"/>
    </row>
  </sheetData>
  <mergeCells count="7">
    <mergeCell ref="A25:H25"/>
    <mergeCell ref="A13:H13"/>
    <mergeCell ref="A15:H15"/>
    <mergeCell ref="A17:H17"/>
    <mergeCell ref="A19:H19"/>
    <mergeCell ref="A21:H21"/>
    <mergeCell ref="A24:H24"/>
  </mergeCells>
  <pageMargins left="0.511811024" right="0.511811024" top="0.78740157499999996" bottom="0.78740157499999996" header="0.31496062000000002" footer="0.31496062000000002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28"/>
  <sheetViews>
    <sheetView showZeros="0" tabSelected="1" view="pageBreakPreview" topLeftCell="A85" zoomScale="160" zoomScaleNormal="160" zoomScaleSheetLayoutView="160" workbookViewId="0">
      <selection activeCell="C97" sqref="C97"/>
    </sheetView>
  </sheetViews>
  <sheetFormatPr defaultRowHeight="13.5" x14ac:dyDescent="0.2"/>
  <cols>
    <col min="1" max="1" width="6.7109375" style="51" customWidth="1"/>
    <col min="2" max="2" width="5.5703125" style="27" customWidth="1"/>
    <col min="3" max="3" width="39.5703125" style="26" customWidth="1"/>
    <col min="4" max="4" width="5.140625" style="27" customWidth="1"/>
    <col min="5" max="5" width="10.7109375" style="77" customWidth="1"/>
    <col min="6" max="7" width="10.7109375" style="78" customWidth="1"/>
    <col min="8" max="8" width="13.85546875" style="1" customWidth="1"/>
    <col min="9" max="9" width="10.85546875" style="1" customWidth="1"/>
    <col min="10" max="10" width="13.85546875" style="1" customWidth="1"/>
    <col min="11" max="11" width="9.42578125" style="7" customWidth="1"/>
    <col min="12" max="12" width="10.85546875" style="15" customWidth="1"/>
    <col min="13" max="13" width="14" style="15" customWidth="1"/>
    <col min="14" max="14" width="11.5703125" style="2" customWidth="1"/>
    <col min="15" max="16384" width="9.140625" style="1"/>
  </cols>
  <sheetData>
    <row r="1" spans="1:14" ht="18" x14ac:dyDescent="0.2">
      <c r="A1" s="225" t="s">
        <v>55</v>
      </c>
      <c r="B1" s="226"/>
      <c r="C1" s="226"/>
      <c r="D1" s="226"/>
      <c r="E1" s="226"/>
      <c r="F1" s="226"/>
      <c r="G1" s="227"/>
    </row>
    <row r="2" spans="1:14" x14ac:dyDescent="0.2">
      <c r="A2" s="57" t="s">
        <v>139</v>
      </c>
      <c r="B2" s="35"/>
      <c r="C2" s="28"/>
      <c r="D2" s="29" t="s">
        <v>56</v>
      </c>
      <c r="E2" s="30" t="s">
        <v>57</v>
      </c>
      <c r="F2" s="33" t="s">
        <v>60</v>
      </c>
      <c r="G2" s="34" t="s">
        <v>61</v>
      </c>
    </row>
    <row r="3" spans="1:14" x14ac:dyDescent="0.2">
      <c r="A3" s="57" t="s">
        <v>140</v>
      </c>
      <c r="B3" s="35"/>
      <c r="C3" s="28"/>
      <c r="D3" s="29" t="s">
        <v>58</v>
      </c>
      <c r="E3" s="30" t="s">
        <v>59</v>
      </c>
      <c r="F3" s="33" t="s">
        <v>62</v>
      </c>
      <c r="G3" s="208" t="s">
        <v>296</v>
      </c>
    </row>
    <row r="4" spans="1:14" x14ac:dyDescent="0.2">
      <c r="A4" s="48"/>
      <c r="B4" s="32"/>
      <c r="C4" s="31"/>
      <c r="D4" s="32"/>
      <c r="E4" s="63"/>
      <c r="F4" s="64"/>
      <c r="G4" s="65"/>
    </row>
    <row r="5" spans="1:14" s="5" customFormat="1" ht="12.75" x14ac:dyDescent="0.2">
      <c r="A5" s="235" t="s">
        <v>54</v>
      </c>
      <c r="B5" s="234" t="s">
        <v>4</v>
      </c>
      <c r="C5" s="234" t="s">
        <v>53</v>
      </c>
      <c r="D5" s="234" t="s">
        <v>47</v>
      </c>
      <c r="E5" s="233" t="s">
        <v>5</v>
      </c>
      <c r="F5" s="231" t="s">
        <v>52</v>
      </c>
      <c r="G5" s="232"/>
      <c r="H5" s="17"/>
      <c r="I5" s="17"/>
      <c r="J5" s="17"/>
      <c r="K5" s="16"/>
      <c r="L5" s="9"/>
      <c r="M5" s="9"/>
      <c r="N5" s="6"/>
    </row>
    <row r="6" spans="1:14" s="5" customFormat="1" ht="12.75" x14ac:dyDescent="0.2">
      <c r="A6" s="235"/>
      <c r="B6" s="234"/>
      <c r="C6" s="234"/>
      <c r="D6" s="234"/>
      <c r="E6" s="233"/>
      <c r="F6" s="190" t="s">
        <v>51</v>
      </c>
      <c r="G6" s="25" t="s">
        <v>6</v>
      </c>
      <c r="H6" s="17"/>
      <c r="I6" s="17"/>
      <c r="J6" s="17"/>
      <c r="K6" s="16"/>
      <c r="L6" s="9"/>
      <c r="M6" s="9"/>
      <c r="N6" s="6"/>
    </row>
    <row r="7" spans="1:14" s="5" customFormat="1" x14ac:dyDescent="0.2">
      <c r="A7" s="79"/>
      <c r="B7" s="80" t="s">
        <v>63</v>
      </c>
      <c r="C7" s="83" t="s">
        <v>25</v>
      </c>
      <c r="D7" s="81" t="s">
        <v>26</v>
      </c>
      <c r="E7" s="82"/>
      <c r="F7" s="82"/>
      <c r="G7" s="82"/>
      <c r="H7" s="18"/>
      <c r="I7" s="19"/>
      <c r="J7" s="19"/>
      <c r="K7" s="16"/>
      <c r="L7" s="9"/>
      <c r="M7" s="9"/>
      <c r="N7" s="6"/>
    </row>
    <row r="8" spans="1:14" s="5" customFormat="1" x14ac:dyDescent="0.2">
      <c r="A8" s="49" t="s">
        <v>142</v>
      </c>
      <c r="B8" s="37" t="s">
        <v>7</v>
      </c>
      <c r="C8" s="39" t="s">
        <v>141</v>
      </c>
      <c r="D8" s="37" t="s">
        <v>64</v>
      </c>
      <c r="E8" s="141">
        <f>'MEMÓRIA DE CÁLCULO'!I9</f>
        <v>407.41</v>
      </c>
      <c r="F8" s="141">
        <v>3.48</v>
      </c>
      <c r="G8" s="141">
        <f>TRUNC(E8*F8,2)</f>
        <v>1417.78</v>
      </c>
      <c r="H8" s="18"/>
      <c r="I8" s="19"/>
      <c r="J8" s="19"/>
      <c r="K8" s="16"/>
      <c r="L8" s="9"/>
      <c r="M8" s="9"/>
      <c r="N8" s="6"/>
    </row>
    <row r="9" spans="1:14" s="5" customFormat="1" x14ac:dyDescent="0.2">
      <c r="A9" s="49" t="s">
        <v>65</v>
      </c>
      <c r="B9" s="37" t="s">
        <v>27</v>
      </c>
      <c r="C9" s="39" t="s">
        <v>28</v>
      </c>
      <c r="D9" s="37" t="s">
        <v>64</v>
      </c>
      <c r="E9" s="141">
        <f>'MEMÓRIA DE CÁLCULO'!I11</f>
        <v>178</v>
      </c>
      <c r="F9" s="141">
        <v>19.43</v>
      </c>
      <c r="G9" s="141">
        <f>TRUNC(E9*F9,2)</f>
        <v>3458.54</v>
      </c>
      <c r="H9" s="18"/>
      <c r="I9" s="19"/>
      <c r="J9" s="19"/>
      <c r="K9" s="16"/>
      <c r="L9" s="9"/>
      <c r="M9" s="9"/>
      <c r="N9" s="6"/>
    </row>
    <row r="10" spans="1:14" s="5" customFormat="1" x14ac:dyDescent="0.2">
      <c r="A10" s="49"/>
      <c r="B10" s="37"/>
      <c r="C10" s="84" t="s">
        <v>149</v>
      </c>
      <c r="D10" s="37"/>
      <c r="E10" s="141"/>
      <c r="F10" s="141"/>
      <c r="G10" s="142">
        <f>SUM(G8:G9)</f>
        <v>4876.32</v>
      </c>
      <c r="H10" s="18"/>
      <c r="I10" s="19"/>
      <c r="J10" s="19"/>
      <c r="K10" s="16"/>
      <c r="L10" s="9"/>
      <c r="M10" s="9"/>
      <c r="N10" s="6"/>
    </row>
    <row r="11" spans="1:14" s="5" customFormat="1" x14ac:dyDescent="0.2">
      <c r="A11" s="79"/>
      <c r="B11" s="80" t="s">
        <v>66</v>
      </c>
      <c r="C11" s="83" t="s">
        <v>67</v>
      </c>
      <c r="D11" s="81" t="s">
        <v>26</v>
      </c>
      <c r="E11" s="143"/>
      <c r="F11" s="143"/>
      <c r="G11" s="143"/>
      <c r="H11" s="18"/>
      <c r="I11" s="19"/>
      <c r="J11" s="19"/>
      <c r="K11" s="16"/>
      <c r="L11" s="9"/>
      <c r="M11" s="9"/>
      <c r="N11" s="6"/>
    </row>
    <row r="12" spans="1:14" s="5" customFormat="1" ht="27" x14ac:dyDescent="0.2">
      <c r="A12" s="49" t="s">
        <v>138</v>
      </c>
      <c r="B12" s="37" t="s">
        <v>8</v>
      </c>
      <c r="C12" s="39" t="s">
        <v>145</v>
      </c>
      <c r="D12" s="37" t="s">
        <v>64</v>
      </c>
      <c r="E12" s="141">
        <f>'MEMÓRIA DE CÁLCULO'!I14</f>
        <v>8</v>
      </c>
      <c r="F12" s="141">
        <v>203.12</v>
      </c>
      <c r="G12" s="141">
        <f>TRUNC(E12*F12,2)</f>
        <v>1624.96</v>
      </c>
      <c r="H12" s="18"/>
      <c r="I12" s="19"/>
      <c r="J12" s="19"/>
      <c r="K12" s="16"/>
      <c r="L12" s="9"/>
      <c r="M12" s="9"/>
      <c r="N12" s="6"/>
    </row>
    <row r="13" spans="1:14" s="5" customFormat="1" ht="67.5" x14ac:dyDescent="0.2">
      <c r="A13" s="49" t="s">
        <v>345</v>
      </c>
      <c r="B13" s="37" t="s">
        <v>331</v>
      </c>
      <c r="C13" s="39" t="s">
        <v>344</v>
      </c>
      <c r="D13" s="37" t="s">
        <v>64</v>
      </c>
      <c r="E13" s="141">
        <v>14.5</v>
      </c>
      <c r="F13" s="141">
        <v>591.04999999999995</v>
      </c>
      <c r="G13" s="141">
        <f>TRUNC(E13*F13,2)</f>
        <v>8570.2199999999993</v>
      </c>
      <c r="H13" s="18"/>
      <c r="I13" s="19"/>
      <c r="J13" s="19"/>
      <c r="K13" s="16"/>
      <c r="L13" s="9"/>
      <c r="M13" s="9"/>
      <c r="N13" s="6"/>
    </row>
    <row r="14" spans="1:14" s="5" customFormat="1" ht="67.5" x14ac:dyDescent="0.2">
      <c r="A14" s="49" t="s">
        <v>143</v>
      </c>
      <c r="B14" s="37" t="s">
        <v>30</v>
      </c>
      <c r="C14" s="39" t="s">
        <v>343</v>
      </c>
      <c r="D14" s="37" t="s">
        <v>64</v>
      </c>
      <c r="E14" s="141">
        <f>'MEMÓRIA DE CÁLCULO'!I18</f>
        <v>10.9</v>
      </c>
      <c r="F14" s="141">
        <v>346.39</v>
      </c>
      <c r="G14" s="141">
        <f>TRUNC(E14*F14,2)</f>
        <v>3775.65</v>
      </c>
      <c r="H14" s="18"/>
      <c r="I14" s="19"/>
      <c r="J14" s="19"/>
      <c r="K14" s="16"/>
      <c r="L14" s="9"/>
      <c r="M14" s="9"/>
      <c r="N14" s="6"/>
    </row>
    <row r="15" spans="1:14" s="5" customFormat="1" ht="40.5" x14ac:dyDescent="0.2">
      <c r="A15" s="49" t="s">
        <v>144</v>
      </c>
      <c r="B15" s="37" t="s">
        <v>118</v>
      </c>
      <c r="C15" s="39" t="s">
        <v>148</v>
      </c>
      <c r="D15" s="37" t="s">
        <v>64</v>
      </c>
      <c r="E15" s="141">
        <f>'MEMÓRIA DE CÁLCULO'!I20</f>
        <v>1</v>
      </c>
      <c r="F15" s="141">
        <v>1676.89</v>
      </c>
      <c r="G15" s="141">
        <f>TRUNC(E15*F15,2)</f>
        <v>1676.89</v>
      </c>
      <c r="H15" s="18"/>
      <c r="I15" s="19"/>
      <c r="J15" s="19"/>
      <c r="K15" s="16"/>
      <c r="L15" s="9"/>
      <c r="M15" s="9"/>
      <c r="N15" s="6"/>
    </row>
    <row r="16" spans="1:14" s="5" customFormat="1" ht="67.5" x14ac:dyDescent="0.2">
      <c r="A16" s="49" t="s">
        <v>147</v>
      </c>
      <c r="B16" s="37" t="s">
        <v>137</v>
      </c>
      <c r="C16" s="39" t="s">
        <v>146</v>
      </c>
      <c r="D16" s="37" t="s">
        <v>64</v>
      </c>
      <c r="E16" s="141">
        <f>'MEMÓRIA DE CÁLCULO'!I22</f>
        <v>10</v>
      </c>
      <c r="F16" s="141">
        <v>434.35</v>
      </c>
      <c r="G16" s="141">
        <f>TRUNC(E16*F16,2)</f>
        <v>4343.5</v>
      </c>
      <c r="H16" s="18"/>
      <c r="I16" s="19"/>
      <c r="J16" s="19"/>
      <c r="K16" s="16"/>
      <c r="L16" s="9"/>
      <c r="M16" s="9"/>
      <c r="N16" s="6"/>
    </row>
    <row r="17" spans="1:14" s="5" customFormat="1" x14ac:dyDescent="0.2">
      <c r="A17" s="49"/>
      <c r="B17" s="37"/>
      <c r="C17" s="84" t="s">
        <v>149</v>
      </c>
      <c r="D17" s="89"/>
      <c r="E17" s="144"/>
      <c r="F17" s="144"/>
      <c r="G17" s="68">
        <f>SUM(G12:G16)</f>
        <v>19991.22</v>
      </c>
      <c r="H17" s="18"/>
      <c r="I17" s="19"/>
      <c r="J17" s="19"/>
      <c r="K17" s="16"/>
      <c r="L17" s="9"/>
      <c r="M17" s="9"/>
      <c r="N17" s="6"/>
    </row>
    <row r="18" spans="1:14" s="5" customFormat="1" x14ac:dyDescent="0.2">
      <c r="A18" s="79"/>
      <c r="B18" s="80" t="s">
        <v>69</v>
      </c>
      <c r="C18" s="83" t="s">
        <v>29</v>
      </c>
      <c r="D18" s="81" t="s">
        <v>26</v>
      </c>
      <c r="E18" s="85"/>
      <c r="F18" s="85">
        <v>0</v>
      </c>
      <c r="G18" s="85">
        <f>F18*E18</f>
        <v>0</v>
      </c>
      <c r="H18" s="18"/>
      <c r="I18" s="19"/>
      <c r="J18" s="19"/>
      <c r="K18" s="16"/>
      <c r="L18" s="9"/>
      <c r="M18" s="9"/>
      <c r="N18" s="6"/>
    </row>
    <row r="19" spans="1:14" s="5" customFormat="1" ht="27" x14ac:dyDescent="0.2">
      <c r="A19" s="49" t="s">
        <v>151</v>
      </c>
      <c r="B19" s="37" t="s">
        <v>9</v>
      </c>
      <c r="C19" s="39" t="s">
        <v>150</v>
      </c>
      <c r="D19" s="37" t="s">
        <v>68</v>
      </c>
      <c r="E19" s="141">
        <f>'MEMÓRIA DE CÁLCULO'!I31</f>
        <v>26.68</v>
      </c>
      <c r="F19" s="141">
        <v>45.19</v>
      </c>
      <c r="G19" s="141">
        <f>TRUNC(E19*F19,2)</f>
        <v>1205.6600000000001</v>
      </c>
      <c r="H19" s="18"/>
      <c r="I19" s="19"/>
      <c r="J19" s="19"/>
      <c r="K19" s="16"/>
      <c r="L19" s="9"/>
      <c r="M19" s="9"/>
      <c r="N19" s="6"/>
    </row>
    <row r="20" spans="1:14" s="5" customFormat="1" ht="27" x14ac:dyDescent="0.2">
      <c r="A20" s="49" t="s">
        <v>153</v>
      </c>
      <c r="B20" s="37" t="s">
        <v>154</v>
      </c>
      <c r="C20" s="39" t="s">
        <v>152</v>
      </c>
      <c r="D20" s="37" t="s">
        <v>68</v>
      </c>
      <c r="E20" s="141">
        <f>'MEMÓRIA DE CÁLCULO'!I33</f>
        <v>26.17</v>
      </c>
      <c r="F20" s="141">
        <v>48.66</v>
      </c>
      <c r="G20" s="141">
        <f>TRUNC(E20*F20,2)</f>
        <v>1273.43</v>
      </c>
      <c r="H20" s="18"/>
      <c r="I20" s="19"/>
      <c r="J20" s="19"/>
      <c r="K20" s="16"/>
      <c r="L20" s="9"/>
      <c r="M20" s="9"/>
      <c r="N20" s="6"/>
    </row>
    <row r="21" spans="1:14" s="5" customFormat="1" x14ac:dyDescent="0.2">
      <c r="A21" s="53"/>
      <c r="B21" s="37"/>
      <c r="C21" s="84" t="s">
        <v>149</v>
      </c>
      <c r="D21" s="36"/>
      <c r="E21" s="145"/>
      <c r="F21" s="145"/>
      <c r="G21" s="68">
        <f>SUM(G19:G20)</f>
        <v>2479.09</v>
      </c>
      <c r="H21" s="18"/>
      <c r="I21" s="19"/>
      <c r="J21" s="19"/>
      <c r="K21" s="16"/>
      <c r="L21" s="9"/>
      <c r="M21" s="9"/>
      <c r="N21" s="6"/>
    </row>
    <row r="22" spans="1:14" s="5" customFormat="1" x14ac:dyDescent="0.2">
      <c r="A22" s="79"/>
      <c r="B22" s="80" t="s">
        <v>71</v>
      </c>
      <c r="C22" s="83" t="s">
        <v>155</v>
      </c>
      <c r="D22" s="81" t="s">
        <v>26</v>
      </c>
      <c r="E22" s="85"/>
      <c r="F22" s="85">
        <v>0</v>
      </c>
      <c r="G22" s="85">
        <f>F22*E22</f>
        <v>0</v>
      </c>
      <c r="H22" s="18"/>
      <c r="I22" s="19"/>
      <c r="J22" s="19"/>
      <c r="K22" s="16"/>
      <c r="L22" s="9"/>
      <c r="M22" s="10"/>
      <c r="N22" s="6"/>
    </row>
    <row r="23" spans="1:14" s="5" customFormat="1" x14ac:dyDescent="0.2">
      <c r="A23" s="150"/>
      <c r="B23" s="151" t="s">
        <v>10</v>
      </c>
      <c r="C23" s="152" t="s">
        <v>169</v>
      </c>
      <c r="D23" s="153"/>
      <c r="E23" s="154"/>
      <c r="F23" s="154"/>
      <c r="G23" s="154"/>
      <c r="H23" s="18"/>
      <c r="I23" s="19">
        <f>I24/G37</f>
        <v>0.36</v>
      </c>
      <c r="J23" s="19"/>
      <c r="K23" s="16"/>
      <c r="L23" s="9"/>
      <c r="M23" s="10"/>
      <c r="N23" s="6"/>
    </row>
    <row r="24" spans="1:14" s="5" customFormat="1" ht="54" x14ac:dyDescent="0.2">
      <c r="A24" s="49" t="s">
        <v>157</v>
      </c>
      <c r="B24" s="37" t="s">
        <v>171</v>
      </c>
      <c r="C24" s="39" t="s">
        <v>156</v>
      </c>
      <c r="D24" s="37" t="s">
        <v>64</v>
      </c>
      <c r="E24" s="41">
        <f>'MEMÓRIA DE CÁLCULO'!I37</f>
        <v>104.3</v>
      </c>
      <c r="F24" s="41">
        <v>104.92</v>
      </c>
      <c r="G24" s="141">
        <f t="shared" ref="G24:G36" si="0">TRUNC(E24*F24,2)</f>
        <v>10943.15</v>
      </c>
      <c r="H24" s="18"/>
      <c r="I24" s="19">
        <f>SUM(G24:G29)</f>
        <v>24520.3</v>
      </c>
      <c r="J24" s="19">
        <f>SUM(G31:G36)</f>
        <v>43385.18</v>
      </c>
      <c r="K24" s="16"/>
      <c r="L24" s="9"/>
      <c r="M24" s="10"/>
      <c r="N24" s="6"/>
    </row>
    <row r="25" spans="1:14" s="5" customFormat="1" ht="54" x14ac:dyDescent="0.2">
      <c r="A25" s="49" t="s">
        <v>163</v>
      </c>
      <c r="B25" s="37" t="s">
        <v>172</v>
      </c>
      <c r="C25" s="39" t="s">
        <v>158</v>
      </c>
      <c r="D25" s="37" t="s">
        <v>68</v>
      </c>
      <c r="E25" s="41">
        <f>'MEMÓRIA DE CÁLCULO'!I41</f>
        <v>0.51</v>
      </c>
      <c r="F25" s="41">
        <v>473.7</v>
      </c>
      <c r="G25" s="141">
        <f t="shared" si="0"/>
        <v>241.58</v>
      </c>
      <c r="H25" s="18"/>
      <c r="I25" s="19"/>
      <c r="J25" s="19"/>
      <c r="K25" s="16"/>
      <c r="L25" s="9"/>
      <c r="M25" s="10"/>
      <c r="N25" s="6"/>
    </row>
    <row r="26" spans="1:14" s="5" customFormat="1" ht="40.5" x14ac:dyDescent="0.2">
      <c r="A26" s="49" t="s">
        <v>162</v>
      </c>
      <c r="B26" s="37" t="s">
        <v>173</v>
      </c>
      <c r="C26" s="39" t="s">
        <v>159</v>
      </c>
      <c r="D26" s="37" t="s">
        <v>68</v>
      </c>
      <c r="E26" s="41">
        <f>'MEMÓRIA DE CÁLCULO'!I44</f>
        <v>13.8</v>
      </c>
      <c r="F26" s="41">
        <v>530.11</v>
      </c>
      <c r="G26" s="141">
        <f t="shared" si="0"/>
        <v>7315.51</v>
      </c>
      <c r="H26" s="18"/>
      <c r="I26" s="19"/>
      <c r="J26" s="19"/>
      <c r="K26" s="16"/>
      <c r="L26" s="9"/>
      <c r="M26" s="10"/>
      <c r="N26" s="6"/>
    </row>
    <row r="27" spans="1:14" s="5" customFormat="1" ht="40.5" x14ac:dyDescent="0.2">
      <c r="A27" s="49" t="s">
        <v>161</v>
      </c>
      <c r="B27" s="37" t="s">
        <v>174</v>
      </c>
      <c r="C27" s="39" t="s">
        <v>160</v>
      </c>
      <c r="D27" s="37" t="s">
        <v>164</v>
      </c>
      <c r="E27" s="41">
        <f>'MEMÓRIA DE CÁLCULO'!I47</f>
        <v>659.7</v>
      </c>
      <c r="F27" s="41">
        <v>6.48</v>
      </c>
      <c r="G27" s="141">
        <f t="shared" si="0"/>
        <v>4274.8500000000004</v>
      </c>
      <c r="H27" s="18"/>
      <c r="I27" s="19"/>
      <c r="J27" s="19"/>
      <c r="K27" s="16"/>
      <c r="L27" s="9"/>
      <c r="M27" s="10"/>
      <c r="N27" s="6"/>
    </row>
    <row r="28" spans="1:14" s="5" customFormat="1" ht="40.5" x14ac:dyDescent="0.2">
      <c r="A28" s="49" t="s">
        <v>167</v>
      </c>
      <c r="B28" s="37" t="s">
        <v>175</v>
      </c>
      <c r="C28" s="39" t="s">
        <v>165</v>
      </c>
      <c r="D28" s="37" t="s">
        <v>164</v>
      </c>
      <c r="E28" s="41">
        <f>'MEMÓRIA DE CÁLCULO'!I50</f>
        <v>130.69999999999999</v>
      </c>
      <c r="F28" s="41">
        <v>7.21</v>
      </c>
      <c r="G28" s="141">
        <f t="shared" si="0"/>
        <v>942.34</v>
      </c>
      <c r="H28" s="18"/>
      <c r="I28" s="19"/>
      <c r="J28" s="19"/>
      <c r="K28" s="16"/>
      <c r="L28" s="9"/>
      <c r="M28" s="10"/>
      <c r="N28" s="6"/>
    </row>
    <row r="29" spans="1:14" s="5" customFormat="1" ht="40.5" x14ac:dyDescent="0.2">
      <c r="A29" s="49" t="s">
        <v>168</v>
      </c>
      <c r="B29" s="37" t="s">
        <v>176</v>
      </c>
      <c r="C29" s="39" t="s">
        <v>166</v>
      </c>
      <c r="D29" s="37" t="s">
        <v>164</v>
      </c>
      <c r="E29" s="41">
        <f>'MEMÓRIA DE CÁLCULO'!I52</f>
        <v>123.9</v>
      </c>
      <c r="F29" s="41">
        <v>6.48</v>
      </c>
      <c r="G29" s="141">
        <f t="shared" si="0"/>
        <v>802.87</v>
      </c>
      <c r="H29" s="18"/>
      <c r="I29" s="19"/>
      <c r="J29" s="19"/>
      <c r="K29" s="16"/>
      <c r="L29" s="9"/>
      <c r="M29" s="10"/>
      <c r="N29" s="6"/>
    </row>
    <row r="30" spans="1:14" s="5" customFormat="1" x14ac:dyDescent="0.2">
      <c r="A30" s="150"/>
      <c r="B30" s="151" t="s">
        <v>11</v>
      </c>
      <c r="C30" s="152" t="s">
        <v>170</v>
      </c>
      <c r="D30" s="153"/>
      <c r="E30" s="154"/>
      <c r="F30" s="154"/>
      <c r="G30" s="154"/>
      <c r="H30" s="18"/>
      <c r="I30" s="19"/>
      <c r="J30" s="19"/>
      <c r="K30" s="16"/>
      <c r="L30" s="9"/>
      <c r="M30" s="10"/>
      <c r="N30" s="6"/>
    </row>
    <row r="31" spans="1:14" s="5" customFormat="1" ht="54" x14ac:dyDescent="0.2">
      <c r="A31" s="49" t="s">
        <v>157</v>
      </c>
      <c r="B31" s="37" t="s">
        <v>177</v>
      </c>
      <c r="C31" s="39" t="s">
        <v>156</v>
      </c>
      <c r="D31" s="37" t="s">
        <v>64</v>
      </c>
      <c r="E31" s="41">
        <f>'MEMÓRIA DE CÁLCULO'!I56</f>
        <v>104.53</v>
      </c>
      <c r="F31" s="41">
        <v>104.92</v>
      </c>
      <c r="G31" s="141">
        <f t="shared" si="0"/>
        <v>10967.28</v>
      </c>
      <c r="H31" s="18"/>
      <c r="I31" s="19">
        <f>SUM(G31:G32)</f>
        <v>20270.64</v>
      </c>
      <c r="J31" s="19"/>
      <c r="K31" s="16"/>
      <c r="L31" s="9"/>
      <c r="M31" s="10"/>
      <c r="N31" s="6"/>
    </row>
    <row r="32" spans="1:14" s="5" customFormat="1" ht="54" x14ac:dyDescent="0.2">
      <c r="A32" s="49" t="s">
        <v>283</v>
      </c>
      <c r="B32" s="37" t="s">
        <v>178</v>
      </c>
      <c r="C32" s="39" t="s">
        <v>272</v>
      </c>
      <c r="D32" s="37" t="s">
        <v>64</v>
      </c>
      <c r="E32" s="41">
        <f>'MEMÓRIA DE CÁLCULO'!I58</f>
        <v>134.5</v>
      </c>
      <c r="F32" s="41">
        <v>69.17</v>
      </c>
      <c r="G32" s="141">
        <f t="shared" si="0"/>
        <v>9303.36</v>
      </c>
      <c r="H32" s="18"/>
      <c r="I32" s="19">
        <f>SUM(G33:G36)</f>
        <v>23114.54</v>
      </c>
      <c r="J32" s="19"/>
      <c r="K32" s="16"/>
      <c r="L32" s="9"/>
      <c r="M32" s="10"/>
      <c r="N32" s="6"/>
    </row>
    <row r="33" spans="1:14" s="5" customFormat="1" ht="40.5" x14ac:dyDescent="0.2">
      <c r="A33" s="49" t="s">
        <v>181</v>
      </c>
      <c r="B33" s="37" t="s">
        <v>233</v>
      </c>
      <c r="C33" s="39" t="s">
        <v>159</v>
      </c>
      <c r="D33" s="37" t="s">
        <v>68</v>
      </c>
      <c r="E33" s="41">
        <f>'MEMÓRIA DE CÁLCULO'!I62</f>
        <v>22.02</v>
      </c>
      <c r="F33" s="41">
        <v>618.88</v>
      </c>
      <c r="G33" s="141">
        <f t="shared" si="0"/>
        <v>13627.73</v>
      </c>
      <c r="H33" s="18"/>
      <c r="I33" s="19"/>
      <c r="J33" s="19"/>
      <c r="K33" s="16"/>
      <c r="L33" s="9"/>
      <c r="M33" s="10"/>
      <c r="N33" s="6"/>
    </row>
    <row r="34" spans="1:14" s="5" customFormat="1" ht="40.5" x14ac:dyDescent="0.2">
      <c r="A34" s="49" t="s">
        <v>182</v>
      </c>
      <c r="B34" s="37" t="s">
        <v>179</v>
      </c>
      <c r="C34" s="39" t="s">
        <v>160</v>
      </c>
      <c r="D34" s="37" t="s">
        <v>164</v>
      </c>
      <c r="E34" s="41">
        <f>'MEMÓRIA DE CÁLCULO'!I66</f>
        <v>1112.2</v>
      </c>
      <c r="F34" s="41">
        <v>6.48</v>
      </c>
      <c r="G34" s="141">
        <f t="shared" si="0"/>
        <v>7207.05</v>
      </c>
      <c r="H34" s="18"/>
      <c r="I34" s="19"/>
      <c r="J34" s="19"/>
      <c r="K34" s="16"/>
      <c r="L34" s="9"/>
      <c r="M34" s="10"/>
      <c r="N34" s="6"/>
    </row>
    <row r="35" spans="1:14" s="5" customFormat="1" ht="40.5" x14ac:dyDescent="0.2">
      <c r="A35" s="49" t="s">
        <v>184</v>
      </c>
      <c r="B35" s="37" t="s">
        <v>180</v>
      </c>
      <c r="C35" s="39" t="s">
        <v>183</v>
      </c>
      <c r="D35" s="37" t="s">
        <v>164</v>
      </c>
      <c r="E35" s="41">
        <f>'MEMÓRIA DE CÁLCULO'!I69</f>
        <v>219.4</v>
      </c>
      <c r="F35" s="41">
        <v>7.21</v>
      </c>
      <c r="G35" s="141">
        <f t="shared" si="0"/>
        <v>1581.87</v>
      </c>
      <c r="H35" s="18"/>
      <c r="I35" s="19"/>
      <c r="J35" s="19"/>
      <c r="K35" s="16"/>
      <c r="L35" s="9"/>
      <c r="M35" s="10"/>
      <c r="N35" s="6"/>
    </row>
    <row r="36" spans="1:14" s="5" customFormat="1" ht="40.5" x14ac:dyDescent="0.2">
      <c r="A36" s="49" t="s">
        <v>185</v>
      </c>
      <c r="B36" s="37" t="s">
        <v>284</v>
      </c>
      <c r="C36" s="39" t="s">
        <v>166</v>
      </c>
      <c r="D36" s="37" t="s">
        <v>164</v>
      </c>
      <c r="E36" s="41">
        <f>'MEMÓRIA DE CÁLCULO'!I72</f>
        <v>107.7</v>
      </c>
      <c r="F36" s="41">
        <v>6.48</v>
      </c>
      <c r="G36" s="141">
        <f t="shared" si="0"/>
        <v>697.89</v>
      </c>
      <c r="H36" s="18"/>
      <c r="I36" s="19"/>
      <c r="J36" s="19"/>
      <c r="K36" s="16"/>
      <c r="L36" s="9"/>
      <c r="M36" s="10"/>
      <c r="N36" s="6"/>
    </row>
    <row r="37" spans="1:14" s="5" customFormat="1" x14ac:dyDescent="0.2">
      <c r="A37" s="50"/>
      <c r="B37" s="37"/>
      <c r="C37" s="84" t="s">
        <v>149</v>
      </c>
      <c r="D37" s="36"/>
      <c r="E37" s="145"/>
      <c r="F37" s="145"/>
      <c r="G37" s="66">
        <f>SUM(G24:G36)</f>
        <v>67905.48</v>
      </c>
      <c r="H37" s="18"/>
      <c r="I37" s="19"/>
      <c r="J37" s="19"/>
      <c r="K37" s="16"/>
      <c r="L37" s="9"/>
      <c r="M37" s="11"/>
      <c r="N37" s="6"/>
    </row>
    <row r="38" spans="1:14" s="5" customFormat="1" x14ac:dyDescent="0.2">
      <c r="A38" s="79"/>
      <c r="B38" s="80" t="s">
        <v>72</v>
      </c>
      <c r="C38" s="83" t="s">
        <v>31</v>
      </c>
      <c r="D38" s="81" t="s">
        <v>26</v>
      </c>
      <c r="E38" s="85"/>
      <c r="F38" s="85">
        <v>0</v>
      </c>
      <c r="G38" s="85">
        <f>F38*E38</f>
        <v>0</v>
      </c>
      <c r="H38" s="18"/>
      <c r="I38" s="19"/>
      <c r="J38" s="19"/>
      <c r="K38" s="16"/>
      <c r="L38" s="9"/>
      <c r="M38" s="10"/>
      <c r="N38" s="6"/>
    </row>
    <row r="39" spans="1:14" s="5" customFormat="1" ht="67.5" x14ac:dyDescent="0.2">
      <c r="A39" s="49" t="s">
        <v>187</v>
      </c>
      <c r="B39" s="37" t="s">
        <v>12</v>
      </c>
      <c r="C39" s="39" t="s">
        <v>186</v>
      </c>
      <c r="D39" s="37" t="s">
        <v>64</v>
      </c>
      <c r="E39" s="41">
        <f>'MEMÓRIA DE CÁLCULO'!I77</f>
        <v>52.48</v>
      </c>
      <c r="F39" s="41">
        <v>47.2</v>
      </c>
      <c r="G39" s="141">
        <f>TRUNC(E39*F39,2)</f>
        <v>2477.0500000000002</v>
      </c>
      <c r="H39" s="18"/>
      <c r="I39" s="19"/>
      <c r="J39" s="19"/>
      <c r="K39" s="16"/>
      <c r="L39" s="9"/>
      <c r="M39" s="10"/>
      <c r="N39" s="6"/>
    </row>
    <row r="40" spans="1:14" s="5" customFormat="1" x14ac:dyDescent="0.2">
      <c r="A40" s="50"/>
      <c r="B40" s="37"/>
      <c r="C40" s="84" t="s">
        <v>149</v>
      </c>
      <c r="D40" s="36"/>
      <c r="E40" s="145"/>
      <c r="F40" s="145"/>
      <c r="G40" s="66">
        <f>SUM(G39:G39)</f>
        <v>2477.0500000000002</v>
      </c>
      <c r="H40" s="18"/>
      <c r="I40" s="19"/>
      <c r="J40" s="19"/>
      <c r="K40" s="16"/>
      <c r="L40" s="9"/>
      <c r="M40" s="11"/>
      <c r="N40" s="6"/>
    </row>
    <row r="41" spans="1:14" s="5" customFormat="1" x14ac:dyDescent="0.2">
      <c r="A41" s="79"/>
      <c r="B41" s="80" t="s">
        <v>121</v>
      </c>
      <c r="C41" s="83" t="s">
        <v>32</v>
      </c>
      <c r="D41" s="81" t="s">
        <v>26</v>
      </c>
      <c r="E41" s="85"/>
      <c r="F41" s="85">
        <v>0</v>
      </c>
      <c r="G41" s="85">
        <f>F41*E41</f>
        <v>0</v>
      </c>
      <c r="H41" s="18"/>
      <c r="I41" s="19"/>
      <c r="J41" s="19"/>
      <c r="K41" s="16"/>
      <c r="L41" s="9"/>
      <c r="M41" s="9"/>
      <c r="N41" s="6"/>
    </row>
    <row r="42" spans="1:14" s="5" customFormat="1" ht="40.5" x14ac:dyDescent="0.2">
      <c r="A42" s="49" t="s">
        <v>74</v>
      </c>
      <c r="B42" s="37" t="s">
        <v>13</v>
      </c>
      <c r="C42" s="39" t="s">
        <v>73</v>
      </c>
      <c r="D42" s="37" t="s">
        <v>64</v>
      </c>
      <c r="E42" s="41">
        <f>'MEMÓRIA DE CÁLCULO'!I80</f>
        <v>0.24</v>
      </c>
      <c r="F42" s="67">
        <v>395.7</v>
      </c>
      <c r="G42" s="141">
        <f>TRUNC(E42*F42,2)</f>
        <v>94.96</v>
      </c>
      <c r="H42" s="18"/>
      <c r="I42" s="19"/>
      <c r="J42" s="19"/>
      <c r="K42" s="16"/>
      <c r="L42" s="9"/>
      <c r="M42" s="10"/>
      <c r="N42" s="6"/>
    </row>
    <row r="43" spans="1:14" s="5" customFormat="1" ht="40.5" x14ac:dyDescent="0.2">
      <c r="A43" s="49" t="s">
        <v>76</v>
      </c>
      <c r="B43" s="37" t="s">
        <v>14</v>
      </c>
      <c r="C43" s="39" t="s">
        <v>75</v>
      </c>
      <c r="D43" s="37" t="s">
        <v>64</v>
      </c>
      <c r="E43" s="41">
        <f>'MEMÓRIA DE CÁLCULO'!I82</f>
        <v>1.26</v>
      </c>
      <c r="F43" s="67">
        <v>635.53</v>
      </c>
      <c r="G43" s="141">
        <f>TRUNC(E43*F43,2)</f>
        <v>800.76</v>
      </c>
      <c r="H43" s="18"/>
      <c r="I43" s="19"/>
      <c r="J43" s="19"/>
      <c r="K43" s="16"/>
      <c r="L43" s="9"/>
      <c r="M43" s="10"/>
      <c r="N43" s="6"/>
    </row>
    <row r="44" spans="1:14" s="5" customFormat="1" x14ac:dyDescent="0.2">
      <c r="A44" s="50"/>
      <c r="B44" s="38"/>
      <c r="C44" s="84" t="s">
        <v>149</v>
      </c>
      <c r="D44" s="40"/>
      <c r="E44" s="146"/>
      <c r="F44" s="146"/>
      <c r="G44" s="66">
        <f>SUM(G42:G43)</f>
        <v>895.72</v>
      </c>
      <c r="H44" s="18"/>
      <c r="I44" s="19"/>
      <c r="J44" s="19"/>
      <c r="K44" s="16"/>
      <c r="L44" s="9"/>
      <c r="M44" s="9"/>
      <c r="N44" s="6"/>
    </row>
    <row r="45" spans="1:14" s="5" customFormat="1" x14ac:dyDescent="0.2">
      <c r="A45" s="79"/>
      <c r="B45" s="80" t="s">
        <v>77</v>
      </c>
      <c r="C45" s="83" t="s">
        <v>33</v>
      </c>
      <c r="D45" s="81" t="s">
        <v>26</v>
      </c>
      <c r="E45" s="85"/>
      <c r="F45" s="85">
        <v>0</v>
      </c>
      <c r="G45" s="85">
        <f>F45*E45</f>
        <v>0</v>
      </c>
      <c r="H45" s="18"/>
      <c r="I45" s="19"/>
      <c r="J45" s="19"/>
      <c r="K45" s="16"/>
      <c r="L45" s="9"/>
      <c r="M45" s="10"/>
      <c r="N45" s="6"/>
    </row>
    <row r="46" spans="1:14" s="5" customFormat="1" ht="27" x14ac:dyDescent="0.2">
      <c r="A46" s="49" t="s">
        <v>78</v>
      </c>
      <c r="B46" s="37" t="s">
        <v>15</v>
      </c>
      <c r="C46" s="39" t="s">
        <v>188</v>
      </c>
      <c r="D46" s="37" t="s">
        <v>64</v>
      </c>
      <c r="E46" s="41">
        <f>'MEMÓRIA DE CÁLCULO'!I85</f>
        <v>0.24</v>
      </c>
      <c r="F46" s="41">
        <v>103.83</v>
      </c>
      <c r="G46" s="141">
        <f>TRUNC(E46*F46,2)</f>
        <v>24.91</v>
      </c>
      <c r="H46" s="18"/>
      <c r="I46" s="19"/>
      <c r="J46" s="19"/>
      <c r="K46" s="16"/>
      <c r="L46" s="9"/>
      <c r="M46" s="10"/>
      <c r="N46" s="6"/>
    </row>
    <row r="47" spans="1:14" s="5" customFormat="1" x14ac:dyDescent="0.2">
      <c r="A47" s="50"/>
      <c r="B47" s="38"/>
      <c r="C47" s="84" t="s">
        <v>149</v>
      </c>
      <c r="D47" s="40"/>
      <c r="E47" s="146"/>
      <c r="F47" s="146"/>
      <c r="G47" s="66">
        <f>SUM(G46:G46)</f>
        <v>24.91</v>
      </c>
      <c r="H47" s="18"/>
      <c r="I47" s="19"/>
      <c r="J47" s="19"/>
      <c r="K47" s="16"/>
      <c r="L47" s="9"/>
      <c r="M47" s="10"/>
      <c r="N47" s="6"/>
    </row>
    <row r="48" spans="1:14" s="5" customFormat="1" x14ac:dyDescent="0.2">
      <c r="A48" s="79"/>
      <c r="B48" s="80" t="s">
        <v>122</v>
      </c>
      <c r="C48" s="83" t="s">
        <v>34</v>
      </c>
      <c r="D48" s="81" t="s">
        <v>26</v>
      </c>
      <c r="E48" s="85"/>
      <c r="F48" s="85">
        <v>0</v>
      </c>
      <c r="G48" s="85">
        <f>F48*E48</f>
        <v>0</v>
      </c>
      <c r="H48" s="18"/>
      <c r="I48" s="19"/>
      <c r="J48" s="19"/>
      <c r="K48" s="16"/>
      <c r="L48" s="9"/>
      <c r="M48" s="9"/>
      <c r="N48" s="6"/>
    </row>
    <row r="49" spans="1:14" s="5" customFormat="1" ht="68.25" customHeight="1" x14ac:dyDescent="0.2">
      <c r="A49" s="49" t="s">
        <v>230</v>
      </c>
      <c r="B49" s="37" t="s">
        <v>16</v>
      </c>
      <c r="C49" s="39" t="s">
        <v>235</v>
      </c>
      <c r="D49" s="37" t="s">
        <v>64</v>
      </c>
      <c r="E49" s="41">
        <f>'MEMÓRIA DE CÁLCULO'!I88</f>
        <v>231.28</v>
      </c>
      <c r="F49" s="67">
        <v>38.75</v>
      </c>
      <c r="G49" s="141">
        <f>TRUNC(E49*F49,2)</f>
        <v>8962.1</v>
      </c>
      <c r="H49" s="18"/>
      <c r="I49" s="19"/>
      <c r="J49" s="19"/>
      <c r="K49" s="16"/>
      <c r="L49" s="9"/>
      <c r="M49" s="9"/>
      <c r="N49" s="6"/>
    </row>
    <row r="50" spans="1:14" s="5" customFormat="1" ht="67.5" x14ac:dyDescent="0.2">
      <c r="A50" s="49" t="s">
        <v>231</v>
      </c>
      <c r="B50" s="37" t="s">
        <v>35</v>
      </c>
      <c r="C50" s="39" t="s">
        <v>234</v>
      </c>
      <c r="D50" s="37" t="s">
        <v>164</v>
      </c>
      <c r="E50" s="41">
        <f>'MEMÓRIA DE CÁLCULO'!I90</f>
        <v>2312.8000000000002</v>
      </c>
      <c r="F50" s="67">
        <v>23.48</v>
      </c>
      <c r="G50" s="141">
        <f>TRUNC(E50*F50,2)</f>
        <v>54304.54</v>
      </c>
      <c r="H50" s="18"/>
      <c r="I50" s="19"/>
      <c r="J50" s="19"/>
      <c r="K50" s="16"/>
      <c r="L50" s="9"/>
      <c r="M50" s="9"/>
      <c r="N50" s="6"/>
    </row>
    <row r="51" spans="1:14" s="5" customFormat="1" ht="21.75" customHeight="1" x14ac:dyDescent="0.2">
      <c r="A51" s="49" t="s">
        <v>190</v>
      </c>
      <c r="B51" s="37" t="s">
        <v>36</v>
      </c>
      <c r="C51" s="39" t="s">
        <v>189</v>
      </c>
      <c r="D51" s="37" t="s">
        <v>1</v>
      </c>
      <c r="E51" s="41">
        <f>'MEMÓRIA DE CÁLCULO'!I92</f>
        <v>39.200000000000003</v>
      </c>
      <c r="F51" s="67">
        <v>108.11</v>
      </c>
      <c r="G51" s="141">
        <f>TRUNC(E51*F51,2)</f>
        <v>4237.91</v>
      </c>
      <c r="H51" s="18"/>
      <c r="I51" s="19"/>
      <c r="J51" s="19"/>
      <c r="K51" s="16"/>
      <c r="L51" s="9"/>
      <c r="M51" s="10"/>
      <c r="N51" s="6"/>
    </row>
    <row r="52" spans="1:14" s="5" customFormat="1" x14ac:dyDescent="0.2">
      <c r="A52" s="49" t="s">
        <v>79</v>
      </c>
      <c r="B52" s="37" t="s">
        <v>192</v>
      </c>
      <c r="C52" s="39" t="s">
        <v>191</v>
      </c>
      <c r="D52" s="37" t="s">
        <v>64</v>
      </c>
      <c r="E52" s="41">
        <f>'MEMÓRIA DE CÁLCULO'!I94</f>
        <v>2.08</v>
      </c>
      <c r="F52" s="67">
        <v>53.67</v>
      </c>
      <c r="G52" s="141">
        <f>TRUNC(E52*F52,2)</f>
        <v>111.63</v>
      </c>
      <c r="H52" s="18"/>
      <c r="I52" s="19"/>
      <c r="J52" s="19"/>
      <c r="K52" s="16"/>
      <c r="L52" s="9"/>
      <c r="M52" s="10"/>
      <c r="N52" s="6"/>
    </row>
    <row r="53" spans="1:14" s="5" customFormat="1" x14ac:dyDescent="0.2">
      <c r="A53" s="50"/>
      <c r="B53" s="38"/>
      <c r="C53" s="84" t="s">
        <v>149</v>
      </c>
      <c r="D53" s="40"/>
      <c r="E53" s="146"/>
      <c r="F53" s="146"/>
      <c r="G53" s="66">
        <f>SUM(G49:G52)</f>
        <v>67616.179999999993</v>
      </c>
      <c r="H53" s="18"/>
      <c r="I53" s="19"/>
      <c r="J53" s="19"/>
      <c r="K53" s="16"/>
      <c r="L53" s="9"/>
      <c r="M53" s="10"/>
      <c r="N53" s="6"/>
    </row>
    <row r="54" spans="1:14" s="5" customFormat="1" x14ac:dyDescent="0.2">
      <c r="A54" s="79"/>
      <c r="B54" s="80" t="s">
        <v>123</v>
      </c>
      <c r="C54" s="83" t="s">
        <v>193</v>
      </c>
      <c r="D54" s="81" t="s">
        <v>26</v>
      </c>
      <c r="E54" s="85"/>
      <c r="F54" s="85">
        <v>0</v>
      </c>
      <c r="G54" s="85">
        <f>F54*E54</f>
        <v>0</v>
      </c>
      <c r="H54" s="18"/>
      <c r="I54" s="19"/>
      <c r="J54" s="19"/>
      <c r="K54" s="16"/>
      <c r="L54" s="9"/>
      <c r="M54" s="10"/>
      <c r="N54" s="6"/>
    </row>
    <row r="55" spans="1:14" s="5" customFormat="1" ht="40.5" x14ac:dyDescent="0.2">
      <c r="A55" s="49" t="s">
        <v>196</v>
      </c>
      <c r="B55" s="37" t="s">
        <v>17</v>
      </c>
      <c r="C55" s="39" t="s">
        <v>195</v>
      </c>
      <c r="D55" s="37" t="s">
        <v>64</v>
      </c>
      <c r="E55" s="41">
        <f>'MEMÓRIA DE CÁLCULO'!I100</f>
        <v>90.37</v>
      </c>
      <c r="F55" s="67">
        <v>6.1</v>
      </c>
      <c r="G55" s="141">
        <f>TRUNC(E55*F55,2)</f>
        <v>551.25</v>
      </c>
      <c r="H55" s="18"/>
      <c r="I55" s="19"/>
      <c r="J55" s="19"/>
      <c r="K55" s="16"/>
      <c r="L55" s="9"/>
      <c r="M55" s="10"/>
      <c r="N55" s="6"/>
    </row>
    <row r="56" spans="1:14" s="5" customFormat="1" ht="40.5" x14ac:dyDescent="0.2">
      <c r="A56" s="49" t="s">
        <v>80</v>
      </c>
      <c r="B56" s="37" t="s">
        <v>124</v>
      </c>
      <c r="C56" s="39" t="s">
        <v>48</v>
      </c>
      <c r="D56" s="37" t="s">
        <v>64</v>
      </c>
      <c r="E56" s="41">
        <f>'MEMÓRIA DE CÁLCULO'!I105</f>
        <v>90.37</v>
      </c>
      <c r="F56" s="67">
        <v>46.5</v>
      </c>
      <c r="G56" s="141">
        <f>TRUNC(E56*F56,2)</f>
        <v>4202.2</v>
      </c>
      <c r="H56" s="18"/>
      <c r="I56" s="19"/>
      <c r="J56" s="19"/>
      <c r="K56" s="16"/>
      <c r="L56" s="9"/>
      <c r="M56" s="10"/>
      <c r="N56" s="6"/>
    </row>
    <row r="57" spans="1:14" s="5" customFormat="1" ht="67.5" x14ac:dyDescent="0.2">
      <c r="A57" s="49" t="s">
        <v>197</v>
      </c>
      <c r="B57" s="37" t="s">
        <v>125</v>
      </c>
      <c r="C57" s="39" t="s">
        <v>194</v>
      </c>
      <c r="D57" s="37" t="s">
        <v>64</v>
      </c>
      <c r="E57" s="41">
        <f>'MEMÓRIA DE CÁLCULO'!I107</f>
        <v>8.6999999999999993</v>
      </c>
      <c r="F57" s="67">
        <v>55.92</v>
      </c>
      <c r="G57" s="141">
        <f>TRUNC(E57*F57,2)</f>
        <v>486.5</v>
      </c>
      <c r="H57" s="18"/>
      <c r="I57" s="19"/>
      <c r="J57" s="19"/>
      <c r="K57" s="16"/>
      <c r="L57" s="9"/>
      <c r="M57" s="10"/>
      <c r="N57" s="6"/>
    </row>
    <row r="58" spans="1:14" s="5" customFormat="1" x14ac:dyDescent="0.2">
      <c r="A58" s="50"/>
      <c r="B58" s="38"/>
      <c r="C58" s="84" t="s">
        <v>149</v>
      </c>
      <c r="D58" s="40"/>
      <c r="E58" s="146"/>
      <c r="F58" s="146"/>
      <c r="G58" s="66">
        <f>SUM(G55:G57)</f>
        <v>5239.95</v>
      </c>
      <c r="H58" s="18"/>
      <c r="I58" s="19"/>
      <c r="J58" s="19"/>
      <c r="K58" s="16"/>
      <c r="L58" s="9"/>
      <c r="M58" s="9"/>
      <c r="N58" s="6"/>
    </row>
    <row r="59" spans="1:14" s="5" customFormat="1" x14ac:dyDescent="0.2">
      <c r="A59" s="79"/>
      <c r="B59" s="80" t="s">
        <v>126</v>
      </c>
      <c r="C59" s="83" t="s">
        <v>37</v>
      </c>
      <c r="D59" s="81" t="s">
        <v>26</v>
      </c>
      <c r="E59" s="85"/>
      <c r="F59" s="85">
        <v>0</v>
      </c>
      <c r="G59" s="85">
        <f>F59*E59</f>
        <v>0</v>
      </c>
      <c r="H59" s="18"/>
      <c r="I59" s="19"/>
      <c r="J59" s="19"/>
      <c r="K59" s="16"/>
      <c r="L59" s="9"/>
      <c r="M59" s="10"/>
      <c r="N59" s="6"/>
    </row>
    <row r="60" spans="1:14" s="5" customFormat="1" ht="40.5" x14ac:dyDescent="0.2">
      <c r="A60" s="49" t="s">
        <v>198</v>
      </c>
      <c r="B60" s="37" t="s">
        <v>18</v>
      </c>
      <c r="C60" s="39" t="s">
        <v>200</v>
      </c>
      <c r="D60" s="37" t="s">
        <v>0</v>
      </c>
      <c r="E60" s="67">
        <f>'MEMÓRIA DE CÁLCULO'!I112</f>
        <v>174.96</v>
      </c>
      <c r="F60" s="67">
        <v>58.62</v>
      </c>
      <c r="G60" s="141">
        <f>TRUNC(E60*F60,2)</f>
        <v>10256.15</v>
      </c>
      <c r="H60" s="18"/>
      <c r="I60" s="19"/>
      <c r="J60" s="19"/>
      <c r="K60" s="16"/>
      <c r="L60" s="9"/>
      <c r="M60" s="10"/>
      <c r="N60" s="6"/>
    </row>
    <row r="61" spans="1:14" s="5" customFormat="1" ht="40.5" x14ac:dyDescent="0.2">
      <c r="A61" s="49" t="s">
        <v>203</v>
      </c>
      <c r="B61" s="37" t="s">
        <v>19</v>
      </c>
      <c r="C61" s="39" t="s">
        <v>199</v>
      </c>
      <c r="D61" s="37" t="s">
        <v>0</v>
      </c>
      <c r="E61" s="67">
        <f>'MEMÓRIA DE CÁLCULO'!I114</f>
        <v>2.08</v>
      </c>
      <c r="F61" s="67">
        <v>18.82</v>
      </c>
      <c r="G61" s="141">
        <f>TRUNC(E61*F61,2)</f>
        <v>39.14</v>
      </c>
      <c r="H61" s="18"/>
      <c r="I61" s="19"/>
      <c r="J61" s="19"/>
      <c r="K61" s="16"/>
      <c r="L61" s="9"/>
      <c r="M61" s="10"/>
      <c r="N61" s="6"/>
    </row>
    <row r="62" spans="1:14" s="5" customFormat="1" ht="67.5" x14ac:dyDescent="0.2">
      <c r="A62" s="49" t="s">
        <v>202</v>
      </c>
      <c r="B62" s="37" t="s">
        <v>49</v>
      </c>
      <c r="C62" s="39" t="s">
        <v>201</v>
      </c>
      <c r="D62" s="37" t="s">
        <v>0</v>
      </c>
      <c r="E62" s="67">
        <f>'MEMÓRIA DE CÁLCULO'!I116</f>
        <v>2.08</v>
      </c>
      <c r="F62" s="67">
        <v>52.4</v>
      </c>
      <c r="G62" s="141">
        <f>TRUNC(E62*F62,2)</f>
        <v>108.99</v>
      </c>
      <c r="H62" s="18"/>
      <c r="I62" s="19"/>
      <c r="J62" s="19"/>
      <c r="K62" s="16"/>
      <c r="L62" s="9"/>
      <c r="M62" s="10"/>
      <c r="N62" s="6"/>
    </row>
    <row r="63" spans="1:14" s="5" customFormat="1" x14ac:dyDescent="0.2">
      <c r="A63" s="49" t="s">
        <v>81</v>
      </c>
      <c r="B63" s="37" t="s">
        <v>127</v>
      </c>
      <c r="C63" s="39" t="s">
        <v>41</v>
      </c>
      <c r="D63" s="37" t="s">
        <v>1</v>
      </c>
      <c r="E63" s="67">
        <f>'MEMÓRIA DE CÁLCULO'!I118</f>
        <v>0.6</v>
      </c>
      <c r="F63" s="67">
        <v>53.87</v>
      </c>
      <c r="G63" s="141">
        <f>TRUNC(E63*F63,2)</f>
        <v>32.32</v>
      </c>
      <c r="H63" s="18"/>
      <c r="I63" s="19"/>
      <c r="J63" s="19"/>
      <c r="K63" s="16"/>
      <c r="L63" s="9"/>
      <c r="M63" s="10"/>
      <c r="N63" s="6"/>
    </row>
    <row r="64" spans="1:14" s="5" customFormat="1" x14ac:dyDescent="0.2">
      <c r="A64" s="49" t="s">
        <v>83</v>
      </c>
      <c r="B64" s="37" t="s">
        <v>129</v>
      </c>
      <c r="C64" s="39" t="s">
        <v>82</v>
      </c>
      <c r="D64" s="37" t="s">
        <v>1</v>
      </c>
      <c r="E64" s="67">
        <f>'MEMÓRIA DE CÁLCULO'!I120</f>
        <v>0.6</v>
      </c>
      <c r="F64" s="67">
        <v>74.33</v>
      </c>
      <c r="G64" s="141">
        <f>TRUNC(E64*F64,2)</f>
        <v>44.59</v>
      </c>
      <c r="H64" s="18"/>
      <c r="I64" s="19"/>
      <c r="J64" s="19"/>
      <c r="K64" s="16"/>
      <c r="L64" s="9"/>
      <c r="M64" s="10"/>
      <c r="N64" s="6"/>
    </row>
    <row r="65" spans="1:14" s="5" customFormat="1" x14ac:dyDescent="0.2">
      <c r="A65" s="49"/>
      <c r="B65" s="37"/>
      <c r="C65" s="84" t="s">
        <v>149</v>
      </c>
      <c r="D65" s="37"/>
      <c r="E65" s="67"/>
      <c r="F65" s="67"/>
      <c r="G65" s="68">
        <f>SUM(G60:G64)</f>
        <v>10481.19</v>
      </c>
      <c r="H65" s="18"/>
      <c r="I65" s="19"/>
      <c r="J65" s="19"/>
      <c r="K65" s="16"/>
      <c r="L65" s="9"/>
      <c r="M65" s="10"/>
      <c r="N65" s="6"/>
    </row>
    <row r="66" spans="1:14" s="5" customFormat="1" x14ac:dyDescent="0.2">
      <c r="A66" s="79"/>
      <c r="B66" s="80" t="s">
        <v>131</v>
      </c>
      <c r="C66" s="83" t="s">
        <v>222</v>
      </c>
      <c r="D66" s="81"/>
      <c r="E66" s="85"/>
      <c r="F66" s="85"/>
      <c r="G66" s="85">
        <f>ROUND(F66*E66,2)</f>
        <v>0</v>
      </c>
      <c r="H66" s="18"/>
      <c r="I66" s="19"/>
      <c r="J66" s="19"/>
      <c r="K66" s="16"/>
      <c r="L66" s="9"/>
      <c r="M66" s="10"/>
      <c r="N66" s="6"/>
    </row>
    <row r="67" spans="1:14" s="5" customFormat="1" ht="55.5" customHeight="1" x14ac:dyDescent="0.2">
      <c r="A67" s="49" t="s">
        <v>84</v>
      </c>
      <c r="B67" s="37" t="s">
        <v>20</v>
      </c>
      <c r="C67" s="39" t="s">
        <v>325</v>
      </c>
      <c r="D67" s="37" t="s">
        <v>2</v>
      </c>
      <c r="E67" s="67">
        <f>'MEMÓRIA DE CÁLCULO'!I123</f>
        <v>1</v>
      </c>
      <c r="F67" s="67">
        <v>1475.7</v>
      </c>
      <c r="G67" s="141">
        <f t="shared" ref="G67:G81" si="1">TRUNC(E67*F67,2)</f>
        <v>1475.7</v>
      </c>
      <c r="H67" s="18"/>
      <c r="I67" s="19"/>
      <c r="J67" s="19"/>
      <c r="K67" s="16"/>
      <c r="L67" s="9"/>
      <c r="M67" s="10"/>
      <c r="N67" s="6"/>
    </row>
    <row r="68" spans="1:14" s="5" customFormat="1" ht="81" x14ac:dyDescent="0.2">
      <c r="A68" s="49" t="s">
        <v>205</v>
      </c>
      <c r="B68" s="37" t="s">
        <v>21</v>
      </c>
      <c r="C68" s="39" t="s">
        <v>204</v>
      </c>
      <c r="D68" s="37" t="s">
        <v>2</v>
      </c>
      <c r="E68" s="67">
        <f>'MEMÓRIA DE CÁLCULO'!I125</f>
        <v>1</v>
      </c>
      <c r="F68" s="67">
        <v>272.05</v>
      </c>
      <c r="G68" s="141">
        <f t="shared" si="1"/>
        <v>272.05</v>
      </c>
      <c r="H68" s="18"/>
      <c r="I68" s="19"/>
      <c r="J68" s="19"/>
      <c r="K68" s="16"/>
      <c r="L68" s="9"/>
      <c r="M68" s="10"/>
      <c r="N68" s="6"/>
    </row>
    <row r="69" spans="1:14" s="5" customFormat="1" ht="27" x14ac:dyDescent="0.2">
      <c r="A69" s="49" t="s">
        <v>85</v>
      </c>
      <c r="B69" s="37" t="s">
        <v>38</v>
      </c>
      <c r="C69" s="39" t="s">
        <v>42</v>
      </c>
      <c r="D69" s="37" t="s">
        <v>3</v>
      </c>
      <c r="E69" s="67">
        <f>'MEMÓRIA DE CÁLCULO'!I129</f>
        <v>3</v>
      </c>
      <c r="F69" s="67">
        <v>76.59</v>
      </c>
      <c r="G69" s="141">
        <f t="shared" si="1"/>
        <v>229.77</v>
      </c>
      <c r="H69" s="18"/>
      <c r="I69" s="19"/>
      <c r="J69" s="19"/>
      <c r="K69" s="16"/>
      <c r="L69" s="9"/>
      <c r="M69" s="10"/>
      <c r="N69" s="6"/>
    </row>
    <row r="70" spans="1:14" s="5" customFormat="1" x14ac:dyDescent="0.2">
      <c r="A70" s="49" t="s">
        <v>86</v>
      </c>
      <c r="B70" s="37" t="s">
        <v>39</v>
      </c>
      <c r="C70" s="39" t="s">
        <v>43</v>
      </c>
      <c r="D70" s="37" t="s">
        <v>3</v>
      </c>
      <c r="E70" s="67">
        <f>'MEMÓRIA DE CÁLCULO'!I131</f>
        <v>1</v>
      </c>
      <c r="F70" s="67">
        <v>91.45</v>
      </c>
      <c r="G70" s="141">
        <f t="shared" si="1"/>
        <v>91.45</v>
      </c>
      <c r="H70" s="18"/>
      <c r="I70" s="19"/>
      <c r="J70" s="19"/>
      <c r="K70" s="16"/>
      <c r="L70" s="9"/>
      <c r="M70" s="10"/>
      <c r="N70" s="6"/>
    </row>
    <row r="71" spans="1:14" s="5" customFormat="1" ht="27" x14ac:dyDescent="0.2">
      <c r="A71" s="49" t="s">
        <v>87</v>
      </c>
      <c r="B71" s="37" t="s">
        <v>40</v>
      </c>
      <c r="C71" s="39" t="s">
        <v>206</v>
      </c>
      <c r="D71" s="37" t="s">
        <v>3</v>
      </c>
      <c r="E71" s="67">
        <f>'MEMÓRIA DE CÁLCULO'!I133</f>
        <v>1</v>
      </c>
      <c r="F71" s="67">
        <v>71.55</v>
      </c>
      <c r="G71" s="141">
        <f t="shared" si="1"/>
        <v>71.55</v>
      </c>
      <c r="H71" s="18"/>
      <c r="I71" s="19"/>
      <c r="J71" s="19"/>
      <c r="K71" s="16"/>
      <c r="L71" s="9"/>
      <c r="M71" s="10"/>
      <c r="N71" s="6"/>
    </row>
    <row r="72" spans="1:14" s="5" customFormat="1" ht="27" x14ac:dyDescent="0.2">
      <c r="A72" s="49" t="s">
        <v>208</v>
      </c>
      <c r="B72" s="37" t="s">
        <v>128</v>
      </c>
      <c r="C72" s="39" t="s">
        <v>207</v>
      </c>
      <c r="D72" s="37" t="s">
        <v>3</v>
      </c>
      <c r="E72" s="67">
        <f>'MEMÓRIA DE CÁLCULO'!I135</f>
        <v>1</v>
      </c>
      <c r="F72" s="67">
        <v>127.04</v>
      </c>
      <c r="G72" s="141">
        <f t="shared" si="1"/>
        <v>127.04</v>
      </c>
      <c r="H72" s="18"/>
      <c r="I72" s="19"/>
      <c r="J72" s="19"/>
      <c r="K72" s="16"/>
      <c r="L72" s="9"/>
      <c r="M72" s="10"/>
      <c r="N72" s="6"/>
    </row>
    <row r="73" spans="1:14" s="5" customFormat="1" ht="27" x14ac:dyDescent="0.2">
      <c r="A73" s="214" t="s">
        <v>88</v>
      </c>
      <c r="B73" s="37" t="s">
        <v>209</v>
      </c>
      <c r="C73" s="216" t="s">
        <v>210</v>
      </c>
      <c r="D73" s="215" t="s">
        <v>1</v>
      </c>
      <c r="E73" s="217">
        <f>'MEMÓRIA DE CÁLCULO'!I138</f>
        <v>28.9</v>
      </c>
      <c r="F73" s="217">
        <v>42.1</v>
      </c>
      <c r="G73" s="141">
        <f t="shared" si="1"/>
        <v>1216.69</v>
      </c>
      <c r="H73" s="18"/>
      <c r="I73" s="19"/>
      <c r="J73" s="19"/>
      <c r="K73" s="16"/>
      <c r="L73" s="9"/>
      <c r="M73" s="10"/>
      <c r="N73" s="6"/>
    </row>
    <row r="74" spans="1:14" s="5" customFormat="1" ht="81" x14ac:dyDescent="0.2">
      <c r="A74" s="214" t="s">
        <v>341</v>
      </c>
      <c r="B74" s="37" t="s">
        <v>211</v>
      </c>
      <c r="C74" s="216" t="s">
        <v>340</v>
      </c>
      <c r="D74" s="215" t="s">
        <v>2</v>
      </c>
      <c r="E74" s="217">
        <f>'MEMÓRIA DE CÁLCULO'!I140</f>
        <v>1</v>
      </c>
      <c r="F74" s="217">
        <v>443.72</v>
      </c>
      <c r="G74" s="141">
        <f t="shared" si="1"/>
        <v>443.72</v>
      </c>
      <c r="H74" s="18"/>
      <c r="I74" s="19"/>
      <c r="J74" s="19"/>
      <c r="K74" s="16"/>
      <c r="L74" s="9"/>
      <c r="M74" s="10"/>
      <c r="N74" s="6"/>
    </row>
    <row r="75" spans="1:14" s="5" customFormat="1" ht="67.5" x14ac:dyDescent="0.2">
      <c r="A75" s="214" t="s">
        <v>214</v>
      </c>
      <c r="B75" s="37" t="s">
        <v>213</v>
      </c>
      <c r="C75" s="216" t="s">
        <v>212</v>
      </c>
      <c r="D75" s="215" t="s">
        <v>2</v>
      </c>
      <c r="E75" s="217">
        <f>'MEMÓRIA DE CÁLCULO'!I142</f>
        <v>1</v>
      </c>
      <c r="F75" s="217">
        <v>437.72</v>
      </c>
      <c r="G75" s="141">
        <f t="shared" si="1"/>
        <v>437.72</v>
      </c>
      <c r="H75" s="18"/>
      <c r="I75" s="19"/>
      <c r="J75" s="19"/>
      <c r="K75" s="16"/>
      <c r="L75" s="9"/>
      <c r="M75" s="10"/>
      <c r="N75" s="6"/>
    </row>
    <row r="76" spans="1:14" s="5" customFormat="1" ht="27" x14ac:dyDescent="0.2">
      <c r="A76" s="214" t="s">
        <v>216</v>
      </c>
      <c r="B76" s="37" t="s">
        <v>217</v>
      </c>
      <c r="C76" s="216" t="s">
        <v>215</v>
      </c>
      <c r="D76" s="215" t="s">
        <v>1</v>
      </c>
      <c r="E76" s="217">
        <f>'MEMÓRIA DE CÁLCULO'!I145</f>
        <v>44.4</v>
      </c>
      <c r="F76" s="217">
        <v>53.3</v>
      </c>
      <c r="G76" s="141">
        <f t="shared" si="1"/>
        <v>2366.52</v>
      </c>
      <c r="H76" s="18"/>
      <c r="I76" s="19"/>
      <c r="J76" s="19"/>
      <c r="K76" s="16"/>
      <c r="L76" s="9"/>
      <c r="M76" s="10"/>
      <c r="N76" s="6"/>
    </row>
    <row r="77" spans="1:14" s="5" customFormat="1" ht="54" x14ac:dyDescent="0.2">
      <c r="A77" s="49" t="s">
        <v>89</v>
      </c>
      <c r="B77" s="37" t="s">
        <v>219</v>
      </c>
      <c r="C77" s="39" t="s">
        <v>218</v>
      </c>
      <c r="D77" s="37" t="s">
        <v>2</v>
      </c>
      <c r="E77" s="67">
        <f>'MEMÓRIA DE CÁLCULO'!I147</f>
        <v>1</v>
      </c>
      <c r="F77" s="67">
        <v>472.18</v>
      </c>
      <c r="G77" s="141">
        <f t="shared" si="1"/>
        <v>472.18</v>
      </c>
      <c r="H77" s="18"/>
      <c r="I77" s="19"/>
      <c r="J77" s="19"/>
      <c r="K77" s="16"/>
      <c r="L77" s="9"/>
      <c r="M77" s="10"/>
      <c r="N77" s="6"/>
    </row>
    <row r="78" spans="1:14" s="5" customFormat="1" ht="27" x14ac:dyDescent="0.2">
      <c r="A78" s="49" t="s">
        <v>90</v>
      </c>
      <c r="B78" s="37" t="s">
        <v>220</v>
      </c>
      <c r="C78" s="39" t="s">
        <v>50</v>
      </c>
      <c r="D78" s="37" t="s">
        <v>2</v>
      </c>
      <c r="E78" s="67">
        <f>'MEMÓRIA DE CÁLCULO'!I149</f>
        <v>1</v>
      </c>
      <c r="F78" s="67">
        <v>561.64</v>
      </c>
      <c r="G78" s="141">
        <f t="shared" si="1"/>
        <v>561.64</v>
      </c>
      <c r="H78" s="18"/>
      <c r="I78" s="19"/>
      <c r="J78" s="19"/>
      <c r="K78" s="16"/>
      <c r="L78" s="9"/>
      <c r="M78" s="10"/>
      <c r="N78" s="6"/>
    </row>
    <row r="79" spans="1:14" s="5" customFormat="1" ht="40.5" x14ac:dyDescent="0.2">
      <c r="A79" s="49" t="s">
        <v>91</v>
      </c>
      <c r="B79" s="37" t="s">
        <v>221</v>
      </c>
      <c r="C79" s="39" t="s">
        <v>223</v>
      </c>
      <c r="D79" s="37" t="s">
        <v>2</v>
      </c>
      <c r="E79" s="67">
        <f>'MEMÓRIA DE CÁLCULO'!I151</f>
        <v>1</v>
      </c>
      <c r="F79" s="67">
        <v>74.22</v>
      </c>
      <c r="G79" s="141">
        <f t="shared" si="1"/>
        <v>74.22</v>
      </c>
      <c r="H79" s="18"/>
      <c r="I79" s="19"/>
      <c r="J79" s="19"/>
      <c r="K79" s="16"/>
      <c r="L79" s="9"/>
      <c r="M79" s="10"/>
      <c r="N79" s="6"/>
    </row>
    <row r="80" spans="1:14" s="5" customFormat="1" ht="35.25" customHeight="1" x14ac:dyDescent="0.2">
      <c r="A80" s="49" t="s">
        <v>92</v>
      </c>
      <c r="B80" s="37" t="s">
        <v>224</v>
      </c>
      <c r="C80" s="39" t="s">
        <v>136</v>
      </c>
      <c r="D80" s="37" t="s">
        <v>2</v>
      </c>
      <c r="E80" s="67">
        <f>'MEMÓRIA DE CÁLCULO'!I153</f>
        <v>1</v>
      </c>
      <c r="F80" s="67">
        <v>87.7</v>
      </c>
      <c r="G80" s="141">
        <f t="shared" si="1"/>
        <v>87.7</v>
      </c>
      <c r="H80" s="18"/>
      <c r="I80" s="19"/>
      <c r="J80" s="19"/>
      <c r="K80" s="16"/>
      <c r="L80" s="9"/>
      <c r="M80" s="10"/>
      <c r="N80" s="6"/>
    </row>
    <row r="81" spans="1:14" s="5" customFormat="1" x14ac:dyDescent="0.2">
      <c r="A81" s="49" t="s">
        <v>227</v>
      </c>
      <c r="B81" s="37" t="s">
        <v>226</v>
      </c>
      <c r="C81" s="39" t="s">
        <v>225</v>
      </c>
      <c r="D81" s="37" t="s">
        <v>2</v>
      </c>
      <c r="E81" s="67">
        <f>'MEMÓRIA DE CÁLCULO'!I155</f>
        <v>2</v>
      </c>
      <c r="F81" s="67">
        <v>42.25</v>
      </c>
      <c r="G81" s="141">
        <f t="shared" si="1"/>
        <v>84.5</v>
      </c>
      <c r="H81" s="18"/>
      <c r="I81" s="19"/>
      <c r="J81" s="19"/>
      <c r="K81" s="16"/>
      <c r="L81" s="9"/>
      <c r="M81" s="10"/>
      <c r="N81" s="6"/>
    </row>
    <row r="82" spans="1:14" s="5" customFormat="1" x14ac:dyDescent="0.2">
      <c r="A82" s="53"/>
      <c r="B82" s="37"/>
      <c r="C82" s="84" t="s">
        <v>149</v>
      </c>
      <c r="D82" s="36"/>
      <c r="E82" s="145"/>
      <c r="F82" s="145"/>
      <c r="G82" s="68">
        <f>SUM(G67:G81)</f>
        <v>8012.45</v>
      </c>
      <c r="H82" s="18"/>
      <c r="I82" s="19"/>
      <c r="J82" s="19"/>
      <c r="K82" s="16"/>
      <c r="L82" s="9"/>
      <c r="M82" s="10"/>
      <c r="N82" s="6"/>
    </row>
    <row r="83" spans="1:14" s="5" customFormat="1" ht="12.75" x14ac:dyDescent="0.2">
      <c r="A83" s="86"/>
      <c r="B83" s="80" t="s">
        <v>132</v>
      </c>
      <c r="C83" s="83" t="s">
        <v>228</v>
      </c>
      <c r="D83" s="80" t="s">
        <v>26</v>
      </c>
      <c r="E83" s="87"/>
      <c r="F83" s="87">
        <v>0</v>
      </c>
      <c r="G83" s="87">
        <f>F83*E83</f>
        <v>0</v>
      </c>
      <c r="H83" s="18"/>
      <c r="I83" s="19"/>
      <c r="J83" s="19"/>
      <c r="K83" s="16"/>
      <c r="L83" s="9"/>
      <c r="M83" s="10"/>
      <c r="N83" s="6"/>
    </row>
    <row r="84" spans="1:14" s="5" customFormat="1" ht="40.5" x14ac:dyDescent="0.2">
      <c r="A84" s="49" t="s">
        <v>332</v>
      </c>
      <c r="B84" s="37" t="s">
        <v>311</v>
      </c>
      <c r="C84" s="39" t="s">
        <v>300</v>
      </c>
      <c r="D84" s="37" t="s">
        <v>2</v>
      </c>
      <c r="E84" s="41">
        <f>'MEMÓRIA DE CÁLCULO'!I158</f>
        <v>1</v>
      </c>
      <c r="F84" s="67">
        <v>1725.18</v>
      </c>
      <c r="G84" s="141">
        <f t="shared" ref="G84:G94" si="2">TRUNC(E84*F84,2)</f>
        <v>1725.18</v>
      </c>
      <c r="H84" s="18"/>
      <c r="I84" s="19"/>
      <c r="J84" s="19"/>
      <c r="K84" s="16"/>
      <c r="L84" s="9"/>
      <c r="M84" s="10"/>
      <c r="N84" s="6"/>
    </row>
    <row r="85" spans="1:14" s="5" customFormat="1" ht="27" x14ac:dyDescent="0.2">
      <c r="A85" s="52" t="s">
        <v>333</v>
      </c>
      <c r="B85" s="37" t="s">
        <v>312</v>
      </c>
      <c r="C85" s="88" t="s">
        <v>301</v>
      </c>
      <c r="D85" s="37" t="s">
        <v>2</v>
      </c>
      <c r="E85" s="67">
        <f>'MEMÓRIA DE CÁLCULO'!I160</f>
        <v>1</v>
      </c>
      <c r="F85" s="67">
        <v>281.45</v>
      </c>
      <c r="G85" s="141">
        <f t="shared" si="2"/>
        <v>281.45</v>
      </c>
      <c r="H85" s="18"/>
      <c r="I85" s="19"/>
      <c r="J85" s="19"/>
      <c r="K85" s="16"/>
      <c r="L85" s="9"/>
      <c r="M85" s="10"/>
      <c r="N85" s="6"/>
    </row>
    <row r="86" spans="1:14" s="5" customFormat="1" ht="54" x14ac:dyDescent="0.2">
      <c r="A86" s="52" t="s">
        <v>322</v>
      </c>
      <c r="B86" s="37" t="s">
        <v>313</v>
      </c>
      <c r="C86" s="88" t="s">
        <v>302</v>
      </c>
      <c r="D86" s="37" t="s">
        <v>2</v>
      </c>
      <c r="E86" s="67">
        <f>'MEMÓRIA DE CÁLCULO'!I162</f>
        <v>9</v>
      </c>
      <c r="F86" s="67">
        <v>160.21</v>
      </c>
      <c r="G86" s="141">
        <f t="shared" si="2"/>
        <v>1441.89</v>
      </c>
      <c r="H86" s="18"/>
      <c r="I86" s="19"/>
      <c r="J86" s="19"/>
      <c r="K86" s="16"/>
      <c r="L86" s="9"/>
      <c r="M86" s="10"/>
      <c r="N86" s="6"/>
    </row>
    <row r="87" spans="1:14" s="5" customFormat="1" ht="54" x14ac:dyDescent="0.2">
      <c r="A87" s="49" t="s">
        <v>323</v>
      </c>
      <c r="B87" s="37" t="s">
        <v>314</v>
      </c>
      <c r="C87" s="39" t="s">
        <v>303</v>
      </c>
      <c r="D87" s="37" t="s">
        <v>2</v>
      </c>
      <c r="E87" s="41">
        <f>'MEMÓRIA DE CÁLCULO'!I164</f>
        <v>1</v>
      </c>
      <c r="F87" s="67">
        <v>163.47</v>
      </c>
      <c r="G87" s="141">
        <f t="shared" si="2"/>
        <v>163.47</v>
      </c>
      <c r="H87" s="18"/>
      <c r="I87" s="19"/>
      <c r="J87" s="19"/>
      <c r="K87" s="16"/>
      <c r="L87" s="9"/>
      <c r="M87" s="10"/>
      <c r="N87" s="6"/>
    </row>
    <row r="88" spans="1:14" s="5" customFormat="1" ht="54" x14ac:dyDescent="0.2">
      <c r="A88" s="52" t="s">
        <v>324</v>
      </c>
      <c r="B88" s="37" t="s">
        <v>315</v>
      </c>
      <c r="C88" s="88" t="s">
        <v>304</v>
      </c>
      <c r="D88" s="37" t="s">
        <v>2</v>
      </c>
      <c r="E88" s="67">
        <f>'MEMÓRIA DE CÁLCULO'!I166</f>
        <v>2</v>
      </c>
      <c r="F88" s="67">
        <v>143.74</v>
      </c>
      <c r="G88" s="141">
        <f t="shared" si="2"/>
        <v>287.48</v>
      </c>
      <c r="H88" s="18"/>
      <c r="I88" s="19"/>
      <c r="J88" s="19"/>
      <c r="K88" s="16"/>
      <c r="L88" s="9"/>
      <c r="M88" s="10"/>
      <c r="N88" s="6"/>
    </row>
    <row r="89" spans="1:14" s="5" customFormat="1" x14ac:dyDescent="0.2">
      <c r="A89" s="52" t="s">
        <v>334</v>
      </c>
      <c r="B89" s="37" t="s">
        <v>316</v>
      </c>
      <c r="C89" s="88" t="s">
        <v>305</v>
      </c>
      <c r="D89" s="37" t="s">
        <v>2</v>
      </c>
      <c r="E89" s="67">
        <f>'MEMÓRIA DE CÁLCULO'!I168</f>
        <v>1</v>
      </c>
      <c r="F89" s="67">
        <v>112.76</v>
      </c>
      <c r="G89" s="141">
        <f t="shared" si="2"/>
        <v>112.76</v>
      </c>
      <c r="H89" s="18"/>
      <c r="I89" s="19"/>
      <c r="J89" s="19"/>
      <c r="K89" s="16"/>
      <c r="L89" s="9"/>
      <c r="M89" s="9"/>
      <c r="N89" s="6"/>
    </row>
    <row r="90" spans="1:14" s="5" customFormat="1" ht="81" x14ac:dyDescent="0.2">
      <c r="A90" s="52" t="s">
        <v>335</v>
      </c>
      <c r="B90" s="37" t="s">
        <v>317</v>
      </c>
      <c r="C90" s="88" t="s">
        <v>306</v>
      </c>
      <c r="D90" s="37" t="s">
        <v>2</v>
      </c>
      <c r="E90" s="67">
        <f>'MEMÓRIA DE CÁLCULO'!I170</f>
        <v>8</v>
      </c>
      <c r="F90" s="67">
        <v>209.03</v>
      </c>
      <c r="G90" s="141">
        <f t="shared" si="2"/>
        <v>1672.24</v>
      </c>
      <c r="H90" s="18"/>
      <c r="I90" s="19"/>
      <c r="J90" s="19"/>
      <c r="K90" s="16"/>
      <c r="L90" s="9"/>
      <c r="M90" s="9"/>
      <c r="N90" s="6"/>
    </row>
    <row r="91" spans="1:14" s="5" customFormat="1" ht="54" x14ac:dyDescent="0.2">
      <c r="A91" s="52" t="s">
        <v>336</v>
      </c>
      <c r="B91" s="37" t="s">
        <v>318</v>
      </c>
      <c r="C91" s="88" t="s">
        <v>307</v>
      </c>
      <c r="D91" s="37" t="s">
        <v>2</v>
      </c>
      <c r="E91" s="67">
        <f>'MEMÓRIA DE CÁLCULO'!I172</f>
        <v>1</v>
      </c>
      <c r="F91" s="67">
        <v>73.239999999999995</v>
      </c>
      <c r="G91" s="141">
        <f t="shared" si="2"/>
        <v>73.239999999999995</v>
      </c>
      <c r="H91" s="18"/>
      <c r="I91" s="19"/>
      <c r="J91" s="19"/>
      <c r="K91" s="16"/>
      <c r="L91" s="9"/>
      <c r="M91" s="9"/>
      <c r="N91" s="6"/>
    </row>
    <row r="92" spans="1:14" s="5" customFormat="1" ht="27" x14ac:dyDescent="0.2">
      <c r="A92" s="52" t="s">
        <v>337</v>
      </c>
      <c r="B92" s="37" t="s">
        <v>319</v>
      </c>
      <c r="C92" s="88" t="s">
        <v>308</v>
      </c>
      <c r="D92" s="37" t="s">
        <v>2</v>
      </c>
      <c r="E92" s="67">
        <f>'MEMÓRIA DE CÁLCULO'!I174</f>
        <v>1</v>
      </c>
      <c r="F92" s="67">
        <v>29.39</v>
      </c>
      <c r="G92" s="141">
        <f t="shared" si="2"/>
        <v>29.39</v>
      </c>
      <c r="H92" s="18"/>
      <c r="I92" s="19"/>
      <c r="J92" s="19"/>
      <c r="K92" s="16"/>
      <c r="L92" s="9"/>
      <c r="M92" s="9"/>
      <c r="N92" s="6"/>
    </row>
    <row r="93" spans="1:14" s="5" customFormat="1" ht="27" x14ac:dyDescent="0.2">
      <c r="A93" s="52" t="s">
        <v>338</v>
      </c>
      <c r="B93" s="37" t="s">
        <v>320</v>
      </c>
      <c r="C93" s="88" t="s">
        <v>309</v>
      </c>
      <c r="D93" s="37" t="s">
        <v>2</v>
      </c>
      <c r="E93" s="67">
        <f>'MEMÓRIA DE CÁLCULO'!I176</f>
        <v>2</v>
      </c>
      <c r="F93" s="67">
        <v>21.83</v>
      </c>
      <c r="G93" s="141">
        <f t="shared" si="2"/>
        <v>43.66</v>
      </c>
      <c r="H93" s="18"/>
      <c r="I93" s="19"/>
      <c r="J93" s="19"/>
      <c r="K93" s="16"/>
      <c r="L93" s="9"/>
      <c r="M93" s="9"/>
      <c r="N93" s="6"/>
    </row>
    <row r="94" spans="1:14" s="5" customFormat="1" ht="27" x14ac:dyDescent="0.2">
      <c r="A94" s="52" t="s">
        <v>339</v>
      </c>
      <c r="B94" s="37" t="s">
        <v>321</v>
      </c>
      <c r="C94" s="88" t="s">
        <v>310</v>
      </c>
      <c r="D94" s="38" t="s">
        <v>1</v>
      </c>
      <c r="E94" s="67">
        <f>'MEMÓRIA DE CÁLCULO'!I178</f>
        <v>17</v>
      </c>
      <c r="F94" s="67">
        <v>22.92</v>
      </c>
      <c r="G94" s="141">
        <f t="shared" si="2"/>
        <v>389.64</v>
      </c>
      <c r="H94" s="18"/>
      <c r="I94" s="19"/>
      <c r="J94" s="19"/>
      <c r="K94" s="16"/>
      <c r="L94" s="9"/>
      <c r="M94" s="9"/>
      <c r="N94" s="6"/>
    </row>
    <row r="95" spans="1:14" s="5" customFormat="1" x14ac:dyDescent="0.2">
      <c r="A95" s="53"/>
      <c r="B95" s="37"/>
      <c r="C95" s="84" t="s">
        <v>149</v>
      </c>
      <c r="D95" s="36"/>
      <c r="E95" s="145"/>
      <c r="F95" s="145"/>
      <c r="G95" s="68">
        <f>SUM(G84:G94)</f>
        <v>6220.4</v>
      </c>
      <c r="H95" s="18">
        <v>4012.23</v>
      </c>
      <c r="I95" s="19"/>
      <c r="J95" s="19"/>
      <c r="K95" s="16"/>
      <c r="L95" s="9"/>
      <c r="M95" s="9"/>
      <c r="N95" s="6"/>
    </row>
    <row r="96" spans="1:14" s="5" customFormat="1" ht="12.75" x14ac:dyDescent="0.2">
      <c r="A96" s="86"/>
      <c r="B96" s="80" t="s">
        <v>133</v>
      </c>
      <c r="C96" s="83" t="s">
        <v>44</v>
      </c>
      <c r="D96" s="80" t="s">
        <v>26</v>
      </c>
      <c r="E96" s="87"/>
      <c r="F96" s="87">
        <v>0</v>
      </c>
      <c r="G96" s="87"/>
      <c r="H96" s="18"/>
      <c r="I96" s="19"/>
      <c r="J96" s="19"/>
      <c r="K96" s="16"/>
      <c r="L96" s="9"/>
      <c r="M96" s="10"/>
      <c r="N96" s="6"/>
    </row>
    <row r="97" spans="1:14" s="5" customFormat="1" ht="40.5" x14ac:dyDescent="0.2">
      <c r="A97" s="49" t="s">
        <v>94</v>
      </c>
      <c r="B97" s="37" t="s">
        <v>229</v>
      </c>
      <c r="C97" s="39" t="s">
        <v>93</v>
      </c>
      <c r="D97" s="37" t="s">
        <v>64</v>
      </c>
      <c r="E97" s="41">
        <f>'MEMÓRIA DE CÁLCULO'!I184</f>
        <v>81.67</v>
      </c>
      <c r="F97" s="67">
        <v>21.82</v>
      </c>
      <c r="G97" s="141">
        <f>TRUNC(E97*F97,2)</f>
        <v>1782.03</v>
      </c>
      <c r="H97" s="18"/>
      <c r="I97" s="19"/>
      <c r="J97" s="19"/>
      <c r="K97" s="16"/>
      <c r="L97" s="9"/>
      <c r="M97" s="10"/>
      <c r="N97" s="6"/>
    </row>
    <row r="98" spans="1:14" s="5" customFormat="1" x14ac:dyDescent="0.2">
      <c r="A98" s="53"/>
      <c r="B98" s="37"/>
      <c r="C98" s="84" t="s">
        <v>149</v>
      </c>
      <c r="D98" s="36"/>
      <c r="E98" s="145"/>
      <c r="F98" s="145"/>
      <c r="G98" s="68">
        <f>SUM(G97:G97)</f>
        <v>1782.03</v>
      </c>
      <c r="H98" s="18"/>
      <c r="I98" s="19"/>
      <c r="J98" s="19"/>
      <c r="K98" s="16"/>
      <c r="L98" s="9"/>
      <c r="M98" s="10"/>
      <c r="N98" s="6"/>
    </row>
    <row r="99" spans="1:14" s="5" customFormat="1" ht="12.75" x14ac:dyDescent="0.2">
      <c r="A99" s="86"/>
      <c r="B99" s="80" t="s">
        <v>134</v>
      </c>
      <c r="C99" s="83" t="s">
        <v>232</v>
      </c>
      <c r="D99" s="80" t="s">
        <v>26</v>
      </c>
      <c r="E99" s="87"/>
      <c r="F99" s="87">
        <v>0</v>
      </c>
      <c r="G99" s="87">
        <f>F99*E99</f>
        <v>0</v>
      </c>
      <c r="H99" s="18"/>
      <c r="I99" s="19"/>
      <c r="J99" s="19"/>
      <c r="K99" s="16"/>
      <c r="L99" s="9"/>
      <c r="M99" s="9"/>
      <c r="N99" s="6"/>
    </row>
    <row r="100" spans="1:14" s="5" customFormat="1" x14ac:dyDescent="0.2">
      <c r="A100" s="49" t="s">
        <v>95</v>
      </c>
      <c r="B100" s="37" t="s">
        <v>135</v>
      </c>
      <c r="C100" s="39" t="s">
        <v>45</v>
      </c>
      <c r="D100" s="37" t="s">
        <v>64</v>
      </c>
      <c r="E100" s="67">
        <f>'MEMÓRIA DE CÁLCULO'!I187</f>
        <v>178</v>
      </c>
      <c r="F100" s="67">
        <v>9.73</v>
      </c>
      <c r="G100" s="141">
        <f>TRUNC(E100*F100,2)</f>
        <v>1731.94</v>
      </c>
      <c r="H100" s="18"/>
      <c r="I100" s="19"/>
      <c r="J100" s="19"/>
      <c r="K100" s="16"/>
      <c r="L100" s="9"/>
      <c r="M100" s="9"/>
      <c r="N100" s="6"/>
    </row>
    <row r="101" spans="1:14" s="5" customFormat="1" x14ac:dyDescent="0.2">
      <c r="A101" s="53"/>
      <c r="B101" s="37"/>
      <c r="C101" s="84" t="s">
        <v>70</v>
      </c>
      <c r="D101" s="36"/>
      <c r="E101" s="145"/>
      <c r="F101" s="145"/>
      <c r="G101" s="68">
        <f>SUM(G100:G100)</f>
        <v>1731.94</v>
      </c>
      <c r="H101" s="18"/>
      <c r="I101" s="19"/>
      <c r="J101" s="19"/>
      <c r="K101" s="16"/>
      <c r="L101" s="9"/>
      <c r="M101" s="10"/>
      <c r="N101" s="6"/>
    </row>
    <row r="102" spans="1:14" s="5" customFormat="1" x14ac:dyDescent="0.2">
      <c r="A102" s="155"/>
      <c r="B102" s="139"/>
      <c r="C102" s="230" t="s">
        <v>96</v>
      </c>
      <c r="D102" s="230"/>
      <c r="E102" s="230"/>
      <c r="F102" s="228">
        <f>SUM(G8:G101)/2</f>
        <v>199733.93</v>
      </c>
      <c r="G102" s="229"/>
      <c r="H102" s="18"/>
      <c r="I102" s="19"/>
      <c r="J102" s="19"/>
      <c r="K102" s="16"/>
      <c r="L102" s="9"/>
      <c r="M102" s="12"/>
      <c r="N102" s="6"/>
    </row>
    <row r="103" spans="1:14" s="5" customFormat="1" ht="40.5" customHeight="1" x14ac:dyDescent="0.2">
      <c r="A103" s="55"/>
      <c r="B103" s="35"/>
      <c r="C103" s="58"/>
      <c r="D103" s="35"/>
      <c r="E103" s="69"/>
      <c r="F103" s="69"/>
      <c r="G103" s="70"/>
      <c r="H103" s="18"/>
      <c r="I103" s="19"/>
      <c r="J103" s="19"/>
      <c r="K103" s="16"/>
      <c r="L103" s="9"/>
      <c r="M103" s="12"/>
      <c r="N103" s="6"/>
    </row>
    <row r="104" spans="1:14" s="5" customFormat="1" ht="23.25" customHeight="1" x14ac:dyDescent="0.2">
      <c r="A104" s="55"/>
      <c r="B104" s="35"/>
      <c r="C104" s="147" t="s">
        <v>297</v>
      </c>
      <c r="D104" s="35"/>
      <c r="E104" s="69"/>
      <c r="F104" s="69"/>
      <c r="G104" s="70"/>
      <c r="H104" s="18"/>
      <c r="I104" s="19"/>
      <c r="J104" s="19"/>
      <c r="K104" s="16"/>
      <c r="L104" s="9"/>
      <c r="M104" s="12"/>
      <c r="N104" s="6"/>
    </row>
    <row r="105" spans="1:14" s="5" customFormat="1" x14ac:dyDescent="0.2">
      <c r="A105" s="56"/>
      <c r="B105" s="42"/>
      <c r="C105" s="59"/>
      <c r="D105" s="43"/>
      <c r="E105" s="71"/>
      <c r="F105" s="71"/>
      <c r="G105" s="71"/>
      <c r="H105" s="18"/>
      <c r="I105" s="19"/>
      <c r="J105" s="19"/>
      <c r="K105" s="16"/>
      <c r="L105" s="9"/>
      <c r="M105" s="12"/>
      <c r="N105" s="6"/>
    </row>
    <row r="106" spans="1:14" s="5" customFormat="1" x14ac:dyDescent="0.2">
      <c r="A106" s="56"/>
      <c r="B106" s="42"/>
      <c r="C106" s="59"/>
      <c r="D106" s="43"/>
      <c r="E106" s="71"/>
      <c r="F106" s="71"/>
      <c r="G106" s="71"/>
      <c r="H106" s="18"/>
      <c r="I106" s="19"/>
      <c r="J106" s="19"/>
      <c r="K106" s="16"/>
      <c r="L106" s="9"/>
      <c r="M106" s="12"/>
      <c r="N106" s="6"/>
    </row>
    <row r="107" spans="1:14" s="5" customFormat="1" x14ac:dyDescent="0.2">
      <c r="A107" s="56"/>
      <c r="B107" s="42"/>
      <c r="C107" s="59"/>
      <c r="D107" s="43"/>
      <c r="E107" s="71"/>
      <c r="F107" s="71"/>
      <c r="G107" s="71"/>
      <c r="H107" s="18"/>
      <c r="I107" s="19"/>
      <c r="J107" s="19"/>
      <c r="K107" s="16"/>
      <c r="L107" s="9"/>
      <c r="M107" s="12"/>
      <c r="N107" s="6"/>
    </row>
    <row r="108" spans="1:14" s="5" customFormat="1" x14ac:dyDescent="0.2">
      <c r="A108" s="56"/>
      <c r="B108" s="42"/>
      <c r="C108" s="59"/>
      <c r="D108" s="43"/>
      <c r="E108" s="71"/>
      <c r="F108" s="71"/>
      <c r="G108" s="44"/>
      <c r="H108" s="18"/>
      <c r="I108" s="19"/>
      <c r="J108" s="19"/>
      <c r="K108" s="16"/>
      <c r="L108" s="9"/>
      <c r="M108" s="12"/>
      <c r="N108" s="6"/>
    </row>
    <row r="109" spans="1:14" s="5" customFormat="1" x14ac:dyDescent="0.2">
      <c r="A109" s="56"/>
      <c r="B109" s="42"/>
      <c r="C109" s="59"/>
      <c r="D109" s="43"/>
      <c r="E109" s="71"/>
      <c r="F109" s="71"/>
      <c r="G109" s="71"/>
      <c r="H109" s="18"/>
      <c r="I109" s="19"/>
      <c r="J109" s="19"/>
      <c r="K109" s="16"/>
      <c r="L109" s="9"/>
      <c r="M109" s="12"/>
      <c r="N109" s="6"/>
    </row>
    <row r="110" spans="1:14" s="5" customFormat="1" x14ac:dyDescent="0.2">
      <c r="A110" s="56"/>
      <c r="B110" s="42"/>
      <c r="C110" s="59"/>
      <c r="D110" s="43"/>
      <c r="E110" s="71"/>
      <c r="F110" s="71"/>
      <c r="G110" s="71"/>
      <c r="H110" s="18"/>
      <c r="I110" s="19"/>
      <c r="J110" s="19"/>
      <c r="K110" s="16"/>
      <c r="L110" s="9"/>
      <c r="M110" s="12"/>
      <c r="N110" s="6"/>
    </row>
    <row r="111" spans="1:14" s="5" customFormat="1" x14ac:dyDescent="0.2">
      <c r="A111" s="56"/>
      <c r="B111" s="42"/>
      <c r="C111" s="59"/>
      <c r="D111" s="43"/>
      <c r="E111" s="71"/>
      <c r="F111" s="71"/>
      <c r="G111" s="71"/>
      <c r="H111" s="18"/>
      <c r="I111" s="19"/>
      <c r="J111" s="19"/>
      <c r="K111" s="16"/>
      <c r="L111" s="9"/>
      <c r="M111" s="12"/>
      <c r="N111" s="6"/>
    </row>
    <row r="112" spans="1:14" s="5" customFormat="1" x14ac:dyDescent="0.2">
      <c r="A112" s="56"/>
      <c r="B112" s="42"/>
      <c r="C112" s="59"/>
      <c r="D112" s="43"/>
      <c r="E112" s="71"/>
      <c r="F112" s="71"/>
      <c r="G112" s="71"/>
      <c r="H112" s="18"/>
      <c r="I112" s="19"/>
      <c r="J112" s="19"/>
      <c r="K112" s="16"/>
      <c r="L112" s="9"/>
      <c r="M112" s="12"/>
      <c r="N112" s="6"/>
    </row>
    <row r="113" spans="1:14" s="5" customFormat="1" x14ac:dyDescent="0.2">
      <c r="A113" s="56"/>
      <c r="B113" s="42"/>
      <c r="C113" s="59"/>
      <c r="D113" s="43"/>
      <c r="E113" s="71"/>
      <c r="F113" s="71"/>
      <c r="G113" s="71"/>
      <c r="H113" s="18"/>
      <c r="I113" s="19"/>
      <c r="J113" s="19"/>
      <c r="K113" s="16"/>
      <c r="L113" s="9"/>
      <c r="M113" s="12"/>
      <c r="N113" s="6"/>
    </row>
    <row r="114" spans="1:14" s="5" customFormat="1" x14ac:dyDescent="0.2">
      <c r="A114" s="56"/>
      <c r="B114" s="42"/>
      <c r="C114" s="59"/>
      <c r="D114" s="43"/>
      <c r="E114" s="71"/>
      <c r="F114" s="71"/>
      <c r="G114" s="71"/>
      <c r="H114" s="18"/>
      <c r="I114" s="19"/>
      <c r="J114" s="19"/>
      <c r="K114" s="16"/>
      <c r="L114" s="9"/>
      <c r="M114" s="12"/>
      <c r="N114" s="6"/>
    </row>
    <row r="115" spans="1:14" s="5" customFormat="1" x14ac:dyDescent="0.2">
      <c r="A115" s="56"/>
      <c r="B115" s="42"/>
      <c r="C115" s="59"/>
      <c r="D115" s="43"/>
      <c r="E115" s="71"/>
      <c r="F115" s="71"/>
      <c r="G115" s="71"/>
      <c r="H115" s="18"/>
      <c r="I115" s="19"/>
      <c r="J115" s="19"/>
      <c r="K115" s="16"/>
      <c r="L115" s="9"/>
      <c r="M115" s="12"/>
      <c r="N115" s="6"/>
    </row>
    <row r="116" spans="1:14" s="5" customFormat="1" x14ac:dyDescent="0.2">
      <c r="A116" s="56"/>
      <c r="B116" s="42"/>
      <c r="C116" s="59"/>
      <c r="D116" s="43"/>
      <c r="E116" s="71"/>
      <c r="F116" s="71"/>
      <c r="G116" s="71"/>
      <c r="H116" s="18"/>
      <c r="I116" s="19"/>
      <c r="J116" s="19"/>
      <c r="K116" s="16"/>
      <c r="L116" s="9"/>
      <c r="M116" s="12"/>
      <c r="N116" s="6"/>
    </row>
    <row r="117" spans="1:14" s="5" customFormat="1" x14ac:dyDescent="0.2">
      <c r="A117" s="56"/>
      <c r="B117" s="42"/>
      <c r="C117" s="59"/>
      <c r="D117" s="43"/>
      <c r="E117" s="71"/>
      <c r="F117" s="71"/>
      <c r="G117" s="71"/>
      <c r="H117" s="18"/>
      <c r="I117" s="19"/>
      <c r="J117" s="19"/>
      <c r="K117" s="16"/>
      <c r="L117" s="9"/>
      <c r="M117" s="12"/>
      <c r="N117" s="6"/>
    </row>
    <row r="118" spans="1:14" s="5" customFormat="1" x14ac:dyDescent="0.2">
      <c r="A118" s="56"/>
      <c r="B118" s="42"/>
      <c r="C118" s="59"/>
      <c r="D118" s="43"/>
      <c r="E118" s="71"/>
      <c r="F118" s="71"/>
      <c r="G118" s="71"/>
      <c r="H118" s="18"/>
      <c r="I118" s="19"/>
      <c r="J118" s="19"/>
      <c r="K118" s="16"/>
      <c r="L118" s="9"/>
      <c r="M118" s="12"/>
      <c r="N118" s="6"/>
    </row>
    <row r="119" spans="1:14" s="5" customFormat="1" x14ac:dyDescent="0.2">
      <c r="A119" s="56"/>
      <c r="B119" s="42"/>
      <c r="C119" s="59"/>
      <c r="D119" s="43"/>
      <c r="E119" s="71"/>
      <c r="F119" s="71"/>
      <c r="G119" s="71"/>
      <c r="H119" s="18"/>
      <c r="I119" s="19"/>
      <c r="J119" s="19"/>
      <c r="K119" s="16"/>
      <c r="L119" s="9"/>
      <c r="M119" s="12"/>
      <c r="N119" s="6"/>
    </row>
    <row r="120" spans="1:14" s="5" customFormat="1" x14ac:dyDescent="0.2">
      <c r="A120" s="56"/>
      <c r="B120" s="42"/>
      <c r="C120" s="59"/>
      <c r="D120" s="43"/>
      <c r="E120" s="71"/>
      <c r="F120" s="71"/>
      <c r="G120" s="71"/>
      <c r="H120" s="18"/>
      <c r="I120" s="19"/>
      <c r="J120" s="19"/>
      <c r="K120" s="16"/>
      <c r="L120" s="9"/>
      <c r="M120" s="12"/>
      <c r="N120" s="6"/>
    </row>
    <row r="121" spans="1:14" s="5" customFormat="1" x14ac:dyDescent="0.2">
      <c r="A121" s="56"/>
      <c r="B121" s="42"/>
      <c r="C121" s="59"/>
      <c r="D121" s="43"/>
      <c r="E121" s="71"/>
      <c r="F121" s="71"/>
      <c r="G121" s="71"/>
      <c r="H121" s="18"/>
      <c r="I121" s="19"/>
      <c r="J121" s="19"/>
      <c r="K121" s="16"/>
      <c r="L121" s="9"/>
      <c r="M121" s="12"/>
      <c r="N121" s="6"/>
    </row>
    <row r="122" spans="1:14" s="5" customFormat="1" x14ac:dyDescent="0.2">
      <c r="A122" s="56"/>
      <c r="B122" s="42"/>
      <c r="C122" s="59"/>
      <c r="D122" s="43"/>
      <c r="E122" s="71"/>
      <c r="F122" s="71"/>
      <c r="G122" s="71"/>
      <c r="H122" s="18"/>
      <c r="I122" s="19"/>
      <c r="J122" s="19"/>
      <c r="K122" s="16"/>
      <c r="L122" s="9"/>
      <c r="M122" s="12"/>
      <c r="N122" s="6"/>
    </row>
    <row r="123" spans="1:14" s="5" customFormat="1" x14ac:dyDescent="0.2">
      <c r="A123" s="56"/>
      <c r="B123" s="42"/>
      <c r="C123" s="59"/>
      <c r="D123" s="43"/>
      <c r="E123" s="71"/>
      <c r="F123" s="71"/>
      <c r="G123" s="71"/>
      <c r="H123" s="18"/>
      <c r="I123" s="19"/>
      <c r="J123" s="19"/>
      <c r="K123" s="16"/>
      <c r="L123" s="9"/>
      <c r="M123" s="12"/>
      <c r="N123" s="6"/>
    </row>
    <row r="124" spans="1:14" s="5" customFormat="1" x14ac:dyDescent="0.2">
      <c r="A124" s="56"/>
      <c r="B124" s="42"/>
      <c r="C124" s="59"/>
      <c r="D124" s="43"/>
      <c r="E124" s="71"/>
      <c r="F124" s="71"/>
      <c r="G124" s="71"/>
      <c r="H124" s="18"/>
      <c r="I124" s="19"/>
      <c r="J124" s="19"/>
      <c r="K124" s="16"/>
      <c r="L124" s="9"/>
      <c r="M124" s="12"/>
      <c r="N124" s="6"/>
    </row>
    <row r="125" spans="1:14" s="5" customFormat="1" x14ac:dyDescent="0.2">
      <c r="A125" s="56"/>
      <c r="B125" s="42"/>
      <c r="C125" s="59"/>
      <c r="D125" s="43"/>
      <c r="E125" s="71"/>
      <c r="F125" s="71"/>
      <c r="G125" s="71"/>
      <c r="H125" s="18"/>
      <c r="I125" s="19"/>
      <c r="J125" s="19"/>
      <c r="K125" s="16"/>
      <c r="L125" s="9"/>
      <c r="M125" s="12"/>
      <c r="N125" s="6"/>
    </row>
    <row r="126" spans="1:14" s="5" customFormat="1" x14ac:dyDescent="0.2">
      <c r="A126" s="56"/>
      <c r="B126" s="42"/>
      <c r="C126" s="59"/>
      <c r="D126" s="43"/>
      <c r="E126" s="71"/>
      <c r="F126" s="71"/>
      <c r="G126" s="71"/>
      <c r="H126" s="18"/>
      <c r="I126" s="19"/>
      <c r="J126" s="19"/>
      <c r="K126" s="16"/>
      <c r="L126" s="9"/>
      <c r="M126" s="12"/>
      <c r="N126" s="6"/>
    </row>
    <row r="127" spans="1:14" s="5" customFormat="1" x14ac:dyDescent="0.2">
      <c r="A127" s="56"/>
      <c r="B127" s="42"/>
      <c r="C127" s="59"/>
      <c r="D127" s="43"/>
      <c r="E127" s="71"/>
      <c r="F127" s="71"/>
      <c r="G127" s="71"/>
      <c r="H127" s="18"/>
      <c r="I127" s="19"/>
      <c r="J127" s="19"/>
      <c r="K127" s="16"/>
      <c r="L127" s="9"/>
      <c r="M127" s="12"/>
      <c r="N127" s="6"/>
    </row>
    <row r="128" spans="1:14" s="5" customFormat="1" x14ac:dyDescent="0.2">
      <c r="A128" s="56"/>
      <c r="B128" s="42"/>
      <c r="C128" s="59"/>
      <c r="D128" s="43"/>
      <c r="E128" s="71"/>
      <c r="F128" s="71"/>
      <c r="G128" s="71"/>
      <c r="H128" s="18"/>
      <c r="I128" s="19"/>
      <c r="J128" s="19"/>
      <c r="K128" s="16"/>
      <c r="L128" s="9"/>
      <c r="M128" s="12"/>
      <c r="N128" s="6"/>
    </row>
    <row r="129" spans="1:14" s="5" customFormat="1" x14ac:dyDescent="0.2">
      <c r="A129" s="56"/>
      <c r="B129" s="42"/>
      <c r="C129" s="59"/>
      <c r="D129" s="43"/>
      <c r="E129" s="71"/>
      <c r="F129" s="71"/>
      <c r="G129" s="71"/>
      <c r="H129" s="18"/>
      <c r="I129" s="19"/>
      <c r="J129" s="19"/>
      <c r="K129" s="16"/>
      <c r="L129" s="9"/>
      <c r="M129" s="12"/>
      <c r="N129" s="6"/>
    </row>
    <row r="130" spans="1:14" s="5" customFormat="1" x14ac:dyDescent="0.2">
      <c r="A130" s="56"/>
      <c r="B130" s="42"/>
      <c r="C130" s="59"/>
      <c r="D130" s="43"/>
      <c r="E130" s="71"/>
      <c r="F130" s="71"/>
      <c r="G130" s="71"/>
      <c r="H130" s="18"/>
      <c r="I130" s="19"/>
      <c r="J130" s="19"/>
      <c r="K130" s="16"/>
      <c r="L130" s="9"/>
      <c r="M130" s="12"/>
      <c r="N130" s="6"/>
    </row>
    <row r="131" spans="1:14" s="5" customFormat="1" x14ac:dyDescent="0.2">
      <c r="A131" s="56"/>
      <c r="B131" s="42"/>
      <c r="C131" s="59"/>
      <c r="D131" s="43"/>
      <c r="E131" s="71"/>
      <c r="F131" s="71"/>
      <c r="G131" s="71"/>
      <c r="H131" s="18"/>
      <c r="I131" s="19"/>
      <c r="J131" s="19"/>
      <c r="K131" s="16"/>
      <c r="L131" s="9"/>
      <c r="M131" s="12"/>
      <c r="N131" s="6"/>
    </row>
    <row r="132" spans="1:14" s="5" customFormat="1" x14ac:dyDescent="0.2">
      <c r="A132" s="56"/>
      <c r="B132" s="42"/>
      <c r="C132" s="59"/>
      <c r="D132" s="43"/>
      <c r="E132" s="71"/>
      <c r="F132" s="71"/>
      <c r="G132" s="71"/>
      <c r="H132" s="18"/>
      <c r="I132" s="19"/>
      <c r="J132" s="19"/>
      <c r="K132" s="16"/>
      <c r="L132" s="9"/>
      <c r="M132" s="12"/>
      <c r="N132" s="6"/>
    </row>
    <row r="133" spans="1:14" s="5" customFormat="1" x14ac:dyDescent="0.2">
      <c r="A133" s="56"/>
      <c r="B133" s="42"/>
      <c r="C133" s="59"/>
      <c r="D133" s="43"/>
      <c r="E133" s="71"/>
      <c r="F133" s="71"/>
      <c r="G133" s="71"/>
      <c r="H133" s="18"/>
      <c r="I133" s="19"/>
      <c r="J133" s="19"/>
      <c r="K133" s="16"/>
      <c r="L133" s="9"/>
      <c r="M133" s="12"/>
      <c r="N133" s="6"/>
    </row>
    <row r="134" spans="1:14" s="5" customFormat="1" x14ac:dyDescent="0.2">
      <c r="A134" s="56"/>
      <c r="B134" s="42"/>
      <c r="C134" s="59"/>
      <c r="D134" s="43"/>
      <c r="E134" s="71"/>
      <c r="F134" s="71"/>
      <c r="G134" s="71"/>
      <c r="H134" s="18"/>
      <c r="I134" s="19"/>
      <c r="J134" s="19"/>
      <c r="K134" s="16"/>
      <c r="L134" s="9"/>
      <c r="M134" s="12"/>
      <c r="N134" s="6"/>
    </row>
    <row r="135" spans="1:14" s="5" customFormat="1" x14ac:dyDescent="0.2">
      <c r="A135" s="56"/>
      <c r="B135" s="42"/>
      <c r="C135" s="59"/>
      <c r="D135" s="43"/>
      <c r="E135" s="71"/>
      <c r="F135" s="71"/>
      <c r="G135" s="71"/>
      <c r="H135" s="18"/>
      <c r="I135" s="19"/>
      <c r="J135" s="19"/>
      <c r="K135" s="16"/>
      <c r="L135" s="9"/>
      <c r="M135" s="12"/>
      <c r="N135" s="6"/>
    </row>
    <row r="136" spans="1:14" s="5" customFormat="1" x14ac:dyDescent="0.2">
      <c r="A136" s="56"/>
      <c r="B136" s="42"/>
      <c r="C136" s="59"/>
      <c r="D136" s="43"/>
      <c r="E136" s="71"/>
      <c r="F136" s="71"/>
      <c r="G136" s="71"/>
      <c r="H136" s="18"/>
      <c r="I136" s="19"/>
      <c r="J136" s="19"/>
      <c r="K136" s="16"/>
      <c r="L136" s="9"/>
      <c r="M136" s="12"/>
      <c r="N136" s="6"/>
    </row>
    <row r="137" spans="1:14" s="5" customFormat="1" x14ac:dyDescent="0.2">
      <c r="A137" s="56"/>
      <c r="B137" s="42"/>
      <c r="C137" s="59"/>
      <c r="D137" s="43"/>
      <c r="E137" s="71"/>
      <c r="F137" s="71"/>
      <c r="G137" s="71"/>
      <c r="H137" s="18"/>
      <c r="I137" s="19"/>
      <c r="J137" s="19"/>
      <c r="K137" s="16"/>
      <c r="L137" s="9"/>
      <c r="M137" s="12"/>
      <c r="N137" s="6"/>
    </row>
    <row r="138" spans="1:14" s="5" customFormat="1" x14ac:dyDescent="0.2">
      <c r="A138" s="56"/>
      <c r="B138" s="42"/>
      <c r="C138" s="59"/>
      <c r="D138" s="43"/>
      <c r="E138" s="71"/>
      <c r="F138" s="71"/>
      <c r="G138" s="71"/>
      <c r="H138" s="18"/>
      <c r="I138" s="19"/>
      <c r="J138" s="19"/>
      <c r="K138" s="16"/>
      <c r="L138" s="9"/>
      <c r="M138" s="12"/>
      <c r="N138" s="6"/>
    </row>
    <row r="139" spans="1:14" s="5" customFormat="1" x14ac:dyDescent="0.2">
      <c r="A139" s="56"/>
      <c r="B139" s="42"/>
      <c r="C139" s="59"/>
      <c r="D139" s="43"/>
      <c r="E139" s="71"/>
      <c r="F139" s="71"/>
      <c r="G139" s="71"/>
      <c r="H139" s="18"/>
      <c r="I139" s="19"/>
      <c r="J139" s="19"/>
      <c r="K139" s="16"/>
      <c r="L139" s="9"/>
      <c r="M139" s="12"/>
      <c r="N139" s="6"/>
    </row>
    <row r="140" spans="1:14" s="5" customFormat="1" x14ac:dyDescent="0.2">
      <c r="A140" s="56"/>
      <c r="B140" s="42"/>
      <c r="C140" s="59"/>
      <c r="D140" s="43"/>
      <c r="E140" s="71"/>
      <c r="F140" s="71"/>
      <c r="G140" s="71"/>
      <c r="H140" s="18"/>
      <c r="I140" s="19"/>
      <c r="J140" s="19"/>
      <c r="K140" s="16"/>
      <c r="L140" s="9"/>
      <c r="M140" s="12"/>
      <c r="N140" s="6"/>
    </row>
    <row r="141" spans="1:14" s="5" customFormat="1" x14ac:dyDescent="0.2">
      <c r="A141" s="56"/>
      <c r="B141" s="42"/>
      <c r="C141" s="59"/>
      <c r="D141" s="43"/>
      <c r="E141" s="71"/>
      <c r="F141" s="71"/>
      <c r="G141" s="71"/>
      <c r="H141" s="18"/>
      <c r="I141" s="19"/>
      <c r="J141" s="19"/>
      <c r="K141" s="16"/>
      <c r="L141" s="9"/>
      <c r="M141" s="12"/>
      <c r="N141" s="6"/>
    </row>
    <row r="142" spans="1:14" s="5" customFormat="1" x14ac:dyDescent="0.2">
      <c r="A142" s="56"/>
      <c r="B142" s="42"/>
      <c r="C142" s="59"/>
      <c r="D142" s="43"/>
      <c r="E142" s="71"/>
      <c r="F142" s="71"/>
      <c r="G142" s="71"/>
      <c r="H142" s="18"/>
      <c r="I142" s="19"/>
      <c r="J142" s="19"/>
      <c r="K142" s="16"/>
      <c r="L142" s="9"/>
      <c r="M142" s="12"/>
      <c r="N142" s="6"/>
    </row>
    <row r="143" spans="1:14" s="5" customFormat="1" x14ac:dyDescent="0.2">
      <c r="A143" s="56"/>
      <c r="B143" s="42"/>
      <c r="C143" s="59"/>
      <c r="D143" s="43"/>
      <c r="E143" s="71"/>
      <c r="F143" s="71"/>
      <c r="G143" s="71"/>
      <c r="H143" s="18"/>
      <c r="I143" s="19"/>
      <c r="J143" s="19"/>
      <c r="K143" s="16"/>
      <c r="L143" s="9"/>
      <c r="M143" s="12"/>
      <c r="N143" s="6"/>
    </row>
    <row r="144" spans="1:14" s="5" customFormat="1" x14ac:dyDescent="0.2">
      <c r="A144" s="56"/>
      <c r="B144" s="42"/>
      <c r="C144" s="59"/>
      <c r="D144" s="43"/>
      <c r="E144" s="71"/>
      <c r="F144" s="71"/>
      <c r="G144" s="71"/>
      <c r="H144" s="18"/>
      <c r="I144" s="19"/>
      <c r="J144" s="19"/>
      <c r="K144" s="16"/>
      <c r="L144" s="9"/>
      <c r="M144" s="12"/>
      <c r="N144" s="6"/>
    </row>
    <row r="145" spans="1:14" s="5" customFormat="1" x14ac:dyDescent="0.2">
      <c r="A145" s="56"/>
      <c r="B145" s="42"/>
      <c r="C145" s="59"/>
      <c r="D145" s="43"/>
      <c r="E145" s="71"/>
      <c r="F145" s="71"/>
      <c r="G145" s="71"/>
      <c r="H145" s="18"/>
      <c r="I145" s="19"/>
      <c r="J145" s="19"/>
      <c r="K145" s="16"/>
      <c r="L145" s="9"/>
      <c r="M145" s="12"/>
      <c r="N145" s="6"/>
    </row>
    <row r="146" spans="1:14" s="5" customFormat="1" x14ac:dyDescent="0.2">
      <c r="A146" s="56"/>
      <c r="B146" s="42"/>
      <c r="C146" s="59"/>
      <c r="D146" s="43"/>
      <c r="E146" s="71"/>
      <c r="F146" s="71"/>
      <c r="G146" s="71"/>
      <c r="H146" s="18"/>
      <c r="I146" s="19"/>
      <c r="J146" s="19"/>
      <c r="K146" s="16"/>
      <c r="L146" s="9"/>
      <c r="M146" s="12"/>
      <c r="N146" s="6"/>
    </row>
    <row r="147" spans="1:14" s="5" customFormat="1" x14ac:dyDescent="0.2">
      <c r="A147" s="56"/>
      <c r="B147" s="42"/>
      <c r="C147" s="59"/>
      <c r="D147" s="43"/>
      <c r="E147" s="71"/>
      <c r="F147" s="71"/>
      <c r="G147" s="71"/>
      <c r="H147" s="18"/>
      <c r="I147" s="19"/>
      <c r="J147" s="19"/>
      <c r="K147" s="16"/>
      <c r="L147" s="9"/>
      <c r="M147" s="12"/>
      <c r="N147" s="6"/>
    </row>
    <row r="148" spans="1:14" s="5" customFormat="1" x14ac:dyDescent="0.2">
      <c r="A148" s="56"/>
      <c r="B148" s="42"/>
      <c r="C148" s="59"/>
      <c r="D148" s="43"/>
      <c r="E148" s="71"/>
      <c r="F148" s="71"/>
      <c r="G148" s="71"/>
      <c r="H148" s="18"/>
      <c r="I148" s="19"/>
      <c r="J148" s="19"/>
      <c r="K148" s="16"/>
      <c r="L148" s="9"/>
      <c r="M148" s="12"/>
      <c r="N148" s="6"/>
    </row>
    <row r="149" spans="1:14" s="5" customFormat="1" x14ac:dyDescent="0.2">
      <c r="A149" s="56"/>
      <c r="B149" s="42"/>
      <c r="C149" s="59"/>
      <c r="D149" s="43"/>
      <c r="E149" s="71"/>
      <c r="F149" s="71"/>
      <c r="G149" s="71"/>
      <c r="H149" s="18"/>
      <c r="I149" s="19"/>
      <c r="J149" s="19"/>
      <c r="K149" s="16"/>
      <c r="L149" s="9"/>
      <c r="M149" s="12"/>
      <c r="N149" s="6"/>
    </row>
    <row r="150" spans="1:14" s="5" customFormat="1" x14ac:dyDescent="0.2">
      <c r="A150" s="56"/>
      <c r="B150" s="42"/>
      <c r="C150" s="59"/>
      <c r="D150" s="43"/>
      <c r="E150" s="71"/>
      <c r="F150" s="71"/>
      <c r="G150" s="71"/>
      <c r="H150" s="18"/>
      <c r="I150" s="19"/>
      <c r="J150" s="19"/>
      <c r="K150" s="16"/>
      <c r="L150" s="9"/>
      <c r="M150" s="12"/>
      <c r="N150" s="6"/>
    </row>
    <row r="151" spans="1:14" s="5" customFormat="1" x14ac:dyDescent="0.2">
      <c r="A151" s="56"/>
      <c r="B151" s="42"/>
      <c r="C151" s="59"/>
      <c r="D151" s="43"/>
      <c r="E151" s="71"/>
      <c r="F151" s="71"/>
      <c r="G151" s="71"/>
      <c r="H151" s="18"/>
      <c r="I151" s="19"/>
      <c r="J151" s="19"/>
      <c r="K151" s="16"/>
      <c r="L151" s="9"/>
      <c r="M151" s="12"/>
      <c r="N151" s="6"/>
    </row>
    <row r="152" spans="1:14" s="5" customFormat="1" x14ac:dyDescent="0.2">
      <c r="A152" s="56"/>
      <c r="B152" s="42"/>
      <c r="C152" s="59"/>
      <c r="D152" s="43"/>
      <c r="E152" s="71"/>
      <c r="F152" s="71"/>
      <c r="G152" s="71"/>
      <c r="H152" s="18"/>
      <c r="I152" s="19"/>
      <c r="J152" s="19"/>
      <c r="K152" s="16"/>
      <c r="L152" s="9"/>
      <c r="M152" s="12"/>
      <c r="N152" s="6"/>
    </row>
    <row r="153" spans="1:14" s="5" customFormat="1" x14ac:dyDescent="0.2">
      <c r="A153" s="56"/>
      <c r="B153" s="42"/>
      <c r="C153" s="59"/>
      <c r="D153" s="43"/>
      <c r="E153" s="71"/>
      <c r="F153" s="71"/>
      <c r="G153" s="71"/>
      <c r="H153" s="18"/>
      <c r="I153" s="19"/>
      <c r="J153" s="19"/>
      <c r="K153" s="16"/>
      <c r="L153" s="9"/>
      <c r="M153" s="12"/>
      <c r="N153" s="6"/>
    </row>
    <row r="154" spans="1:14" s="5" customFormat="1" x14ac:dyDescent="0.2">
      <c r="A154" s="56"/>
      <c r="B154" s="42"/>
      <c r="C154" s="59"/>
      <c r="D154" s="43"/>
      <c r="E154" s="71"/>
      <c r="F154" s="71"/>
      <c r="G154" s="71"/>
      <c r="H154" s="18"/>
      <c r="I154" s="19"/>
      <c r="J154" s="19"/>
      <c r="K154" s="16"/>
      <c r="L154" s="9"/>
      <c r="M154" s="12"/>
      <c r="N154" s="6"/>
    </row>
    <row r="155" spans="1:14" s="5" customFormat="1" x14ac:dyDescent="0.2">
      <c r="A155" s="56"/>
      <c r="B155" s="42"/>
      <c r="C155" s="59"/>
      <c r="D155" s="43"/>
      <c r="E155" s="71"/>
      <c r="F155" s="71"/>
      <c r="G155" s="71"/>
      <c r="H155" s="18"/>
      <c r="I155" s="19"/>
      <c r="J155" s="19"/>
      <c r="K155" s="16"/>
      <c r="L155" s="9"/>
      <c r="M155" s="12"/>
      <c r="N155" s="6"/>
    </row>
    <row r="156" spans="1:14" s="5" customFormat="1" x14ac:dyDescent="0.2">
      <c r="A156" s="56"/>
      <c r="B156" s="42"/>
      <c r="C156" s="59"/>
      <c r="D156" s="43"/>
      <c r="E156" s="71"/>
      <c r="F156" s="71"/>
      <c r="G156" s="71"/>
      <c r="H156" s="18"/>
      <c r="I156" s="19"/>
      <c r="J156" s="19"/>
      <c r="K156" s="16"/>
      <c r="L156" s="9"/>
      <c r="M156" s="12"/>
      <c r="N156" s="6"/>
    </row>
    <row r="157" spans="1:14" s="5" customFormat="1" x14ac:dyDescent="0.2">
      <c r="A157" s="56"/>
      <c r="B157" s="42"/>
      <c r="C157" s="59"/>
      <c r="D157" s="43"/>
      <c r="E157" s="71"/>
      <c r="F157" s="71"/>
      <c r="G157" s="71"/>
      <c r="H157" s="18"/>
      <c r="I157" s="19"/>
      <c r="J157" s="19"/>
      <c r="K157" s="16"/>
      <c r="L157" s="9"/>
      <c r="M157" s="12"/>
      <c r="N157" s="6"/>
    </row>
    <row r="158" spans="1:14" s="5" customFormat="1" x14ac:dyDescent="0.2">
      <c r="A158" s="56"/>
      <c r="B158" s="42"/>
      <c r="C158" s="59"/>
      <c r="D158" s="43"/>
      <c r="E158" s="71"/>
      <c r="F158" s="71"/>
      <c r="G158" s="71"/>
      <c r="H158" s="18"/>
      <c r="I158" s="19"/>
      <c r="J158" s="19"/>
      <c r="K158" s="16"/>
      <c r="L158" s="9"/>
      <c r="M158" s="12"/>
      <c r="N158" s="6"/>
    </row>
    <row r="159" spans="1:14" s="5" customFormat="1" x14ac:dyDescent="0.2">
      <c r="A159" s="56"/>
      <c r="B159" s="42"/>
      <c r="C159" s="59"/>
      <c r="D159" s="43"/>
      <c r="E159" s="71"/>
      <c r="F159" s="71"/>
      <c r="G159" s="71"/>
      <c r="H159" s="18"/>
      <c r="I159" s="19"/>
      <c r="J159" s="19"/>
      <c r="K159" s="16"/>
      <c r="L159" s="9"/>
      <c r="M159" s="12"/>
      <c r="N159" s="6"/>
    </row>
    <row r="160" spans="1:14" s="5" customFormat="1" x14ac:dyDescent="0.2">
      <c r="A160" s="56"/>
      <c r="B160" s="42"/>
      <c r="C160" s="59"/>
      <c r="D160" s="43"/>
      <c r="E160" s="71"/>
      <c r="F160" s="71"/>
      <c r="G160" s="71"/>
      <c r="H160" s="18"/>
      <c r="I160" s="19"/>
      <c r="J160" s="19"/>
      <c r="K160" s="16"/>
      <c r="L160" s="9"/>
      <c r="M160" s="12"/>
      <c r="N160" s="6"/>
    </row>
    <row r="161" spans="1:14" s="5" customFormat="1" x14ac:dyDescent="0.2">
      <c r="A161" s="56"/>
      <c r="B161" s="42"/>
      <c r="C161" s="59"/>
      <c r="D161" s="43"/>
      <c r="E161" s="71"/>
      <c r="F161" s="71"/>
      <c r="G161" s="71"/>
      <c r="H161" s="18"/>
      <c r="I161" s="19"/>
      <c r="J161" s="19"/>
      <c r="K161" s="16"/>
      <c r="L161" s="9"/>
      <c r="M161" s="12"/>
      <c r="N161" s="6"/>
    </row>
    <row r="162" spans="1:14" s="5" customFormat="1" x14ac:dyDescent="0.2">
      <c r="A162" s="56"/>
      <c r="B162" s="42"/>
      <c r="C162" s="59"/>
      <c r="D162" s="43"/>
      <c r="E162" s="71"/>
      <c r="F162" s="71"/>
      <c r="G162" s="71"/>
      <c r="H162" s="18"/>
      <c r="I162" s="19"/>
      <c r="J162" s="19"/>
      <c r="K162" s="16"/>
      <c r="L162" s="9"/>
      <c r="M162" s="12"/>
      <c r="N162" s="6"/>
    </row>
    <row r="163" spans="1:14" s="5" customFormat="1" x14ac:dyDescent="0.2">
      <c r="A163" s="56"/>
      <c r="B163" s="42"/>
      <c r="C163" s="59"/>
      <c r="D163" s="43"/>
      <c r="E163" s="71"/>
      <c r="F163" s="71"/>
      <c r="G163" s="71"/>
      <c r="H163" s="18"/>
      <c r="I163" s="19"/>
      <c r="J163" s="19"/>
      <c r="K163" s="16"/>
      <c r="L163" s="9"/>
      <c r="M163" s="12"/>
      <c r="N163" s="6"/>
    </row>
    <row r="164" spans="1:14" s="5" customFormat="1" x14ac:dyDescent="0.2">
      <c r="A164" s="56"/>
      <c r="B164" s="42"/>
      <c r="C164" s="59"/>
      <c r="D164" s="43"/>
      <c r="E164" s="71"/>
      <c r="F164" s="71"/>
      <c r="G164" s="71"/>
      <c r="H164" s="18"/>
      <c r="I164" s="19"/>
      <c r="J164" s="19"/>
      <c r="K164" s="16"/>
      <c r="L164" s="9"/>
      <c r="M164" s="12"/>
      <c r="N164" s="6"/>
    </row>
    <row r="165" spans="1:14" s="5" customFormat="1" x14ac:dyDescent="0.2">
      <c r="A165" s="56"/>
      <c r="B165" s="42"/>
      <c r="C165" s="59"/>
      <c r="D165" s="43"/>
      <c r="E165" s="71"/>
      <c r="F165" s="71"/>
      <c r="G165" s="71"/>
      <c r="H165" s="18"/>
      <c r="I165" s="19"/>
      <c r="J165" s="19"/>
      <c r="K165" s="16"/>
      <c r="L165" s="9"/>
      <c r="M165" s="12"/>
      <c r="N165" s="6"/>
    </row>
    <row r="166" spans="1:14" s="5" customFormat="1" x14ac:dyDescent="0.2">
      <c r="A166" s="56"/>
      <c r="B166" s="42"/>
      <c r="C166" s="59"/>
      <c r="D166" s="43"/>
      <c r="E166" s="71"/>
      <c r="F166" s="71"/>
      <c r="G166" s="71"/>
      <c r="H166" s="18"/>
      <c r="I166" s="19"/>
      <c r="J166" s="19"/>
      <c r="K166" s="16"/>
      <c r="L166" s="9"/>
      <c r="M166" s="12"/>
      <c r="N166" s="6"/>
    </row>
    <row r="167" spans="1:14" s="5" customFormat="1" x14ac:dyDescent="0.2">
      <c r="A167" s="56"/>
      <c r="B167" s="42"/>
      <c r="C167" s="59"/>
      <c r="D167" s="43"/>
      <c r="E167" s="71"/>
      <c r="F167" s="71"/>
      <c r="G167" s="71"/>
      <c r="H167" s="18"/>
      <c r="I167" s="19"/>
      <c r="J167" s="19"/>
      <c r="K167" s="16"/>
      <c r="L167" s="9"/>
      <c r="M167" s="12"/>
      <c r="N167" s="6"/>
    </row>
    <row r="168" spans="1:14" s="5" customFormat="1" x14ac:dyDescent="0.2">
      <c r="A168" s="56"/>
      <c r="B168" s="42"/>
      <c r="C168" s="59"/>
      <c r="D168" s="43"/>
      <c r="E168" s="71"/>
      <c r="F168" s="71"/>
      <c r="G168" s="71"/>
      <c r="H168" s="18"/>
      <c r="I168" s="19"/>
      <c r="J168" s="19"/>
      <c r="K168" s="16"/>
      <c r="L168" s="9"/>
      <c r="M168" s="12"/>
      <c r="N168" s="6"/>
    </row>
    <row r="169" spans="1:14" s="5" customFormat="1" x14ac:dyDescent="0.2">
      <c r="A169" s="56"/>
      <c r="B169" s="42"/>
      <c r="C169" s="59"/>
      <c r="D169" s="43"/>
      <c r="E169" s="71"/>
      <c r="F169" s="71"/>
      <c r="G169" s="71"/>
      <c r="H169" s="18"/>
      <c r="I169" s="19"/>
      <c r="J169" s="19"/>
      <c r="K169" s="16"/>
      <c r="L169" s="9"/>
      <c r="M169" s="12"/>
      <c r="N169" s="6"/>
    </row>
    <row r="170" spans="1:14" s="5" customFormat="1" x14ac:dyDescent="0.2">
      <c r="A170" s="56"/>
      <c r="B170" s="42"/>
      <c r="C170" s="59"/>
      <c r="D170" s="43"/>
      <c r="E170" s="71"/>
      <c r="F170" s="71"/>
      <c r="G170" s="71"/>
      <c r="H170" s="18"/>
      <c r="I170" s="19"/>
      <c r="J170" s="19"/>
      <c r="K170" s="16"/>
      <c r="L170" s="9"/>
      <c r="M170" s="12"/>
      <c r="N170" s="6"/>
    </row>
    <row r="171" spans="1:14" s="5" customFormat="1" x14ac:dyDescent="0.2">
      <c r="A171" s="56"/>
      <c r="B171" s="42"/>
      <c r="C171" s="59"/>
      <c r="D171" s="43"/>
      <c r="E171" s="71"/>
      <c r="F171" s="71"/>
      <c r="G171" s="71"/>
      <c r="H171" s="18"/>
      <c r="I171" s="19"/>
      <c r="J171" s="19"/>
      <c r="K171" s="16"/>
      <c r="L171" s="9"/>
      <c r="M171" s="12"/>
      <c r="N171" s="6"/>
    </row>
    <row r="172" spans="1:14" s="5" customFormat="1" x14ac:dyDescent="0.2">
      <c r="A172" s="56"/>
      <c r="B172" s="42"/>
      <c r="C172" s="59"/>
      <c r="D172" s="43"/>
      <c r="E172" s="71"/>
      <c r="F172" s="71"/>
      <c r="G172" s="71"/>
      <c r="H172" s="18"/>
      <c r="I172" s="19"/>
      <c r="J172" s="19"/>
      <c r="K172" s="16"/>
      <c r="L172" s="9"/>
      <c r="M172" s="12"/>
      <c r="N172" s="6"/>
    </row>
    <row r="173" spans="1:14" s="5" customFormat="1" x14ac:dyDescent="0.2">
      <c r="A173" s="56"/>
      <c r="B173" s="42"/>
      <c r="C173" s="59"/>
      <c r="D173" s="43"/>
      <c r="E173" s="71"/>
      <c r="F173" s="71"/>
      <c r="G173" s="71"/>
      <c r="H173" s="18"/>
      <c r="I173" s="19"/>
      <c r="J173" s="19"/>
      <c r="K173" s="16"/>
      <c r="L173" s="9"/>
      <c r="M173" s="12"/>
      <c r="N173" s="6"/>
    </row>
    <row r="174" spans="1:14" s="5" customFormat="1" x14ac:dyDescent="0.2">
      <c r="A174" s="56"/>
      <c r="B174" s="42"/>
      <c r="C174" s="59"/>
      <c r="D174" s="43"/>
      <c r="E174" s="71"/>
      <c r="F174" s="71"/>
      <c r="G174" s="71"/>
      <c r="H174" s="18"/>
      <c r="I174" s="19"/>
      <c r="J174" s="19"/>
      <c r="K174" s="16"/>
      <c r="L174" s="9"/>
      <c r="M174" s="12"/>
      <c r="N174" s="6"/>
    </row>
    <row r="175" spans="1:14" s="5" customFormat="1" x14ac:dyDescent="0.2">
      <c r="A175" s="56"/>
      <c r="B175" s="42"/>
      <c r="C175" s="59"/>
      <c r="D175" s="43"/>
      <c r="E175" s="71"/>
      <c r="F175" s="71"/>
      <c r="G175" s="71"/>
      <c r="H175" s="18"/>
      <c r="I175" s="19"/>
      <c r="J175" s="19"/>
      <c r="K175" s="16"/>
      <c r="L175" s="9"/>
      <c r="M175" s="12"/>
      <c r="N175" s="6"/>
    </row>
    <row r="176" spans="1:14" s="5" customFormat="1" x14ac:dyDescent="0.2">
      <c r="A176" s="56"/>
      <c r="B176" s="45"/>
      <c r="C176" s="60"/>
      <c r="D176" s="46"/>
      <c r="E176" s="72"/>
      <c r="F176" s="72"/>
      <c r="G176" s="72"/>
      <c r="H176" s="18"/>
      <c r="I176" s="19"/>
      <c r="J176" s="19"/>
      <c r="K176" s="16"/>
      <c r="L176" s="9"/>
      <c r="M176" s="9"/>
      <c r="N176" s="6"/>
    </row>
    <row r="177" spans="1:14" s="5" customFormat="1" x14ac:dyDescent="0.2">
      <c r="A177" s="56"/>
      <c r="B177" s="42"/>
      <c r="C177" s="59"/>
      <c r="D177" s="43"/>
      <c r="E177" s="71"/>
      <c r="F177" s="71"/>
      <c r="G177" s="71"/>
      <c r="H177" s="18"/>
      <c r="I177" s="19"/>
      <c r="J177" s="19"/>
      <c r="K177" s="16"/>
      <c r="L177" s="9"/>
      <c r="M177" s="9"/>
      <c r="N177" s="6"/>
    </row>
    <row r="178" spans="1:14" s="5" customFormat="1" x14ac:dyDescent="0.2">
      <c r="A178" s="56"/>
      <c r="B178" s="42"/>
      <c r="C178" s="59"/>
      <c r="D178" s="43"/>
      <c r="E178" s="71"/>
      <c r="F178" s="71"/>
      <c r="G178" s="71"/>
      <c r="H178" s="18"/>
      <c r="I178" s="19"/>
      <c r="J178" s="19"/>
      <c r="K178" s="16"/>
      <c r="L178" s="9"/>
      <c r="M178" s="12"/>
      <c r="N178" s="6"/>
    </row>
    <row r="179" spans="1:14" s="5" customFormat="1" x14ac:dyDescent="0.2">
      <c r="A179" s="56"/>
      <c r="B179" s="42"/>
      <c r="C179" s="59"/>
      <c r="D179" s="43"/>
      <c r="E179" s="71"/>
      <c r="F179" s="71"/>
      <c r="G179" s="71"/>
      <c r="H179" s="18"/>
      <c r="I179" s="19"/>
      <c r="J179" s="19"/>
      <c r="K179" s="16"/>
      <c r="L179" s="9"/>
      <c r="M179" s="12"/>
      <c r="N179" s="6"/>
    </row>
    <row r="180" spans="1:14" s="5" customFormat="1" x14ac:dyDescent="0.2">
      <c r="A180" s="56"/>
      <c r="B180" s="42"/>
      <c r="C180" s="59"/>
      <c r="D180" s="43"/>
      <c r="E180" s="71"/>
      <c r="F180" s="71"/>
      <c r="G180" s="71"/>
      <c r="H180" s="18"/>
      <c r="I180" s="19"/>
      <c r="J180" s="19"/>
      <c r="K180" s="16"/>
      <c r="L180" s="9"/>
      <c r="M180" s="12"/>
      <c r="N180" s="6"/>
    </row>
    <row r="181" spans="1:14" s="5" customFormat="1" x14ac:dyDescent="0.2">
      <c r="A181" s="56"/>
      <c r="B181" s="42"/>
      <c r="C181" s="59"/>
      <c r="D181" s="43"/>
      <c r="E181" s="71"/>
      <c r="F181" s="71"/>
      <c r="G181" s="71"/>
      <c r="H181" s="18"/>
      <c r="I181" s="19"/>
      <c r="J181" s="19"/>
      <c r="K181" s="16"/>
      <c r="L181" s="9"/>
      <c r="M181" s="12"/>
      <c r="N181" s="6"/>
    </row>
    <row r="182" spans="1:14" s="5" customFormat="1" x14ac:dyDescent="0.2">
      <c r="A182" s="56"/>
      <c r="B182" s="42"/>
      <c r="C182" s="59"/>
      <c r="D182" s="43"/>
      <c r="E182" s="71"/>
      <c r="F182" s="71"/>
      <c r="G182" s="71"/>
      <c r="H182" s="18"/>
      <c r="I182" s="19"/>
      <c r="J182" s="19"/>
      <c r="K182" s="16"/>
      <c r="L182" s="9"/>
      <c r="M182" s="12"/>
      <c r="N182" s="6"/>
    </row>
    <row r="183" spans="1:14" s="5" customFormat="1" x14ac:dyDescent="0.2">
      <c r="A183" s="56"/>
      <c r="B183" s="42"/>
      <c r="C183" s="59"/>
      <c r="D183" s="43"/>
      <c r="E183" s="71"/>
      <c r="F183" s="71"/>
      <c r="G183" s="71"/>
      <c r="H183" s="18"/>
      <c r="I183" s="19"/>
      <c r="J183" s="19"/>
      <c r="K183" s="16"/>
      <c r="L183" s="9"/>
      <c r="M183" s="12"/>
      <c r="N183" s="6"/>
    </row>
    <row r="184" spans="1:14" s="5" customFormat="1" x14ac:dyDescent="0.2">
      <c r="A184" s="56"/>
      <c r="B184" s="42"/>
      <c r="C184" s="59"/>
      <c r="D184" s="43"/>
      <c r="E184" s="71"/>
      <c r="F184" s="71"/>
      <c r="G184" s="71"/>
      <c r="H184" s="18"/>
      <c r="I184" s="19"/>
      <c r="J184" s="19"/>
      <c r="K184" s="16"/>
      <c r="L184" s="9"/>
      <c r="M184" s="12"/>
      <c r="N184" s="6"/>
    </row>
    <row r="185" spans="1:14" s="5" customFormat="1" x14ac:dyDescent="0.2">
      <c r="A185" s="56"/>
      <c r="B185" s="42"/>
      <c r="C185" s="59"/>
      <c r="D185" s="43"/>
      <c r="E185" s="71"/>
      <c r="F185" s="71"/>
      <c r="G185" s="71"/>
      <c r="H185" s="18"/>
      <c r="I185" s="19"/>
      <c r="J185" s="19"/>
      <c r="K185" s="16"/>
      <c r="L185" s="9"/>
      <c r="M185" s="12"/>
      <c r="N185" s="6"/>
    </row>
    <row r="186" spans="1:14" s="5" customFormat="1" x14ac:dyDescent="0.2">
      <c r="A186" s="56"/>
      <c r="B186" s="42"/>
      <c r="C186" s="59"/>
      <c r="D186" s="43"/>
      <c r="E186" s="71"/>
      <c r="F186" s="71"/>
      <c r="G186" s="71"/>
      <c r="H186" s="18"/>
      <c r="I186" s="19"/>
      <c r="J186" s="19"/>
      <c r="K186" s="16"/>
      <c r="L186" s="9"/>
      <c r="M186" s="12"/>
      <c r="N186" s="6"/>
    </row>
    <row r="187" spans="1:14" s="5" customFormat="1" x14ac:dyDescent="0.2">
      <c r="A187" s="56"/>
      <c r="B187" s="42"/>
      <c r="C187" s="59"/>
      <c r="D187" s="43"/>
      <c r="E187" s="71"/>
      <c r="F187" s="71"/>
      <c r="G187" s="71"/>
      <c r="H187" s="18"/>
      <c r="I187" s="19"/>
      <c r="J187" s="19"/>
      <c r="K187" s="16"/>
      <c r="L187" s="9"/>
      <c r="M187" s="12"/>
      <c r="N187" s="6"/>
    </row>
    <row r="188" spans="1:14" s="5" customFormat="1" x14ac:dyDescent="0.2">
      <c r="A188" s="56"/>
      <c r="B188" s="42"/>
      <c r="C188" s="59"/>
      <c r="D188" s="43"/>
      <c r="E188" s="71"/>
      <c r="F188" s="71"/>
      <c r="G188" s="71"/>
      <c r="H188" s="18"/>
      <c r="I188" s="19"/>
      <c r="J188" s="19"/>
      <c r="K188" s="16"/>
      <c r="L188" s="9"/>
      <c r="M188" s="12"/>
      <c r="N188" s="6"/>
    </row>
    <row r="189" spans="1:14" s="5" customFormat="1" x14ac:dyDescent="0.2">
      <c r="A189" s="56"/>
      <c r="B189" s="45"/>
      <c r="C189" s="60"/>
      <c r="D189" s="46"/>
      <c r="E189" s="72"/>
      <c r="F189" s="72"/>
      <c r="G189" s="72"/>
      <c r="H189" s="18"/>
      <c r="I189" s="19"/>
      <c r="J189" s="19"/>
      <c r="K189" s="16"/>
      <c r="L189" s="9"/>
      <c r="M189" s="13"/>
      <c r="N189" s="6"/>
    </row>
    <row r="190" spans="1:14" s="5" customFormat="1" x14ac:dyDescent="0.2">
      <c r="A190" s="56"/>
      <c r="B190" s="42"/>
      <c r="C190" s="59"/>
      <c r="D190" s="43"/>
      <c r="E190" s="71"/>
      <c r="F190" s="71"/>
      <c r="G190" s="71"/>
      <c r="H190" s="18"/>
      <c r="I190" s="19"/>
      <c r="J190" s="19"/>
      <c r="K190" s="16"/>
      <c r="L190" s="9"/>
      <c r="M190" s="13"/>
      <c r="N190" s="6"/>
    </row>
    <row r="191" spans="1:14" s="5" customFormat="1" x14ac:dyDescent="0.2">
      <c r="A191" s="56"/>
      <c r="B191" s="42"/>
      <c r="C191" s="59"/>
      <c r="D191" s="43"/>
      <c r="E191" s="71"/>
      <c r="F191" s="71"/>
      <c r="G191" s="71"/>
      <c r="H191" s="18"/>
      <c r="I191" s="19"/>
      <c r="J191" s="19"/>
      <c r="K191" s="16"/>
      <c r="L191" s="9"/>
      <c r="M191" s="12"/>
      <c r="N191" s="6"/>
    </row>
    <row r="192" spans="1:14" s="5" customFormat="1" x14ac:dyDescent="0.2">
      <c r="A192" s="56"/>
      <c r="B192" s="42"/>
      <c r="C192" s="59"/>
      <c r="D192" s="43"/>
      <c r="E192" s="71"/>
      <c r="F192" s="71"/>
      <c r="G192" s="71"/>
      <c r="H192" s="18"/>
      <c r="I192" s="19"/>
      <c r="J192" s="19"/>
      <c r="K192" s="16"/>
      <c r="L192" s="9"/>
      <c r="M192" s="12"/>
      <c r="N192" s="6"/>
    </row>
    <row r="193" spans="1:14" s="5" customFormat="1" x14ac:dyDescent="0.2">
      <c r="A193" s="56"/>
      <c r="B193" s="42"/>
      <c r="C193" s="59"/>
      <c r="D193" s="43"/>
      <c r="E193" s="71"/>
      <c r="F193" s="71"/>
      <c r="G193" s="71"/>
      <c r="H193" s="18"/>
      <c r="I193" s="19"/>
      <c r="J193" s="19"/>
      <c r="K193" s="16"/>
      <c r="L193" s="9"/>
      <c r="M193" s="12"/>
      <c r="N193" s="6"/>
    </row>
    <row r="194" spans="1:14" s="5" customFormat="1" x14ac:dyDescent="0.2">
      <c r="A194" s="56"/>
      <c r="B194" s="42"/>
      <c r="C194" s="59"/>
      <c r="D194" s="43"/>
      <c r="E194" s="71"/>
      <c r="F194" s="71"/>
      <c r="G194" s="71"/>
      <c r="H194" s="18"/>
      <c r="I194" s="19"/>
      <c r="J194" s="19"/>
      <c r="K194" s="16"/>
      <c r="L194" s="9"/>
      <c r="M194" s="12"/>
      <c r="N194" s="6"/>
    </row>
    <row r="195" spans="1:14" s="5" customFormat="1" x14ac:dyDescent="0.2">
      <c r="A195" s="56"/>
      <c r="B195" s="42"/>
      <c r="C195" s="59"/>
      <c r="D195" s="43"/>
      <c r="E195" s="71"/>
      <c r="F195" s="71"/>
      <c r="G195" s="71"/>
      <c r="H195" s="18"/>
      <c r="I195" s="19"/>
      <c r="J195" s="19"/>
      <c r="K195" s="16"/>
      <c r="L195" s="9"/>
      <c r="M195" s="12"/>
      <c r="N195" s="6"/>
    </row>
    <row r="196" spans="1:14" s="5" customFormat="1" x14ac:dyDescent="0.2">
      <c r="A196" s="56"/>
      <c r="B196" s="42"/>
      <c r="C196" s="59"/>
      <c r="D196" s="43"/>
      <c r="E196" s="71"/>
      <c r="F196" s="71"/>
      <c r="G196" s="71"/>
      <c r="H196" s="18"/>
      <c r="I196" s="19"/>
      <c r="J196" s="19"/>
      <c r="K196" s="16"/>
      <c r="L196" s="9"/>
      <c r="M196" s="12"/>
      <c r="N196" s="6"/>
    </row>
    <row r="197" spans="1:14" s="5" customFormat="1" x14ac:dyDescent="0.2">
      <c r="A197" s="56"/>
      <c r="B197" s="42"/>
      <c r="C197" s="59"/>
      <c r="D197" s="43"/>
      <c r="E197" s="71"/>
      <c r="F197" s="71"/>
      <c r="G197" s="71"/>
      <c r="H197" s="18"/>
      <c r="I197" s="19"/>
      <c r="J197" s="19"/>
      <c r="K197" s="16"/>
      <c r="L197" s="9"/>
      <c r="M197" s="12"/>
      <c r="N197" s="6"/>
    </row>
    <row r="198" spans="1:14" s="5" customFormat="1" x14ac:dyDescent="0.2">
      <c r="A198" s="56"/>
      <c r="B198" s="42"/>
      <c r="C198" s="59"/>
      <c r="D198" s="43"/>
      <c r="E198" s="71"/>
      <c r="F198" s="71"/>
      <c r="G198" s="71"/>
      <c r="H198" s="18"/>
      <c r="I198" s="19"/>
      <c r="J198" s="19"/>
      <c r="K198" s="16"/>
      <c r="L198" s="9"/>
      <c r="M198" s="12"/>
      <c r="N198" s="6"/>
    </row>
    <row r="199" spans="1:14" s="5" customFormat="1" x14ac:dyDescent="0.2">
      <c r="A199" s="56"/>
      <c r="B199" s="42"/>
      <c r="C199" s="59"/>
      <c r="D199" s="43"/>
      <c r="E199" s="71"/>
      <c r="F199" s="71"/>
      <c r="G199" s="71"/>
      <c r="H199" s="18"/>
      <c r="I199" s="19"/>
      <c r="J199" s="19"/>
      <c r="K199" s="16"/>
      <c r="L199" s="9"/>
      <c r="M199" s="12"/>
      <c r="N199" s="6"/>
    </row>
    <row r="200" spans="1:14" s="5" customFormat="1" x14ac:dyDescent="0.2">
      <c r="A200" s="56"/>
      <c r="B200" s="42"/>
      <c r="C200" s="59"/>
      <c r="D200" s="43"/>
      <c r="E200" s="71"/>
      <c r="F200" s="71"/>
      <c r="G200" s="71"/>
      <c r="H200" s="18"/>
      <c r="I200" s="19"/>
      <c r="J200" s="19"/>
      <c r="K200" s="16"/>
      <c r="L200" s="9"/>
      <c r="M200" s="12"/>
      <c r="N200" s="6"/>
    </row>
    <row r="201" spans="1:14" s="5" customFormat="1" x14ac:dyDescent="0.2">
      <c r="A201" s="56"/>
      <c r="B201" s="42"/>
      <c r="C201" s="59"/>
      <c r="D201" s="43"/>
      <c r="E201" s="71"/>
      <c r="F201" s="71"/>
      <c r="G201" s="71"/>
      <c r="H201" s="18"/>
      <c r="I201" s="19"/>
      <c r="J201" s="19"/>
      <c r="K201" s="16"/>
      <c r="L201" s="9"/>
      <c r="M201" s="12"/>
      <c r="N201" s="6"/>
    </row>
    <row r="202" spans="1:14" s="5" customFormat="1" x14ac:dyDescent="0.2">
      <c r="A202" s="56"/>
      <c r="B202" s="42"/>
      <c r="C202" s="59"/>
      <c r="D202" s="43"/>
      <c r="E202" s="71"/>
      <c r="F202" s="71"/>
      <c r="G202" s="71"/>
      <c r="H202" s="18"/>
      <c r="I202" s="19"/>
      <c r="J202" s="19"/>
      <c r="K202" s="16"/>
      <c r="L202" s="9"/>
      <c r="M202" s="12"/>
      <c r="N202" s="6"/>
    </row>
    <row r="203" spans="1:14" s="5" customFormat="1" x14ac:dyDescent="0.2">
      <c r="A203" s="56"/>
      <c r="B203" s="42"/>
      <c r="C203" s="59"/>
      <c r="D203" s="43"/>
      <c r="E203" s="71"/>
      <c r="F203" s="71"/>
      <c r="G203" s="71"/>
      <c r="H203" s="18"/>
      <c r="I203" s="19"/>
      <c r="J203" s="19"/>
      <c r="K203" s="16"/>
      <c r="L203" s="9"/>
      <c r="M203" s="12"/>
      <c r="N203" s="6"/>
    </row>
    <row r="204" spans="1:14" s="5" customFormat="1" x14ac:dyDescent="0.2">
      <c r="A204" s="56"/>
      <c r="B204" s="42"/>
      <c r="C204" s="59"/>
      <c r="D204" s="43"/>
      <c r="E204" s="71"/>
      <c r="F204" s="71"/>
      <c r="G204" s="71"/>
      <c r="H204" s="18"/>
      <c r="I204" s="19"/>
      <c r="J204" s="19"/>
      <c r="K204" s="16"/>
      <c r="L204" s="9"/>
      <c r="M204" s="12"/>
      <c r="N204" s="6"/>
    </row>
    <row r="205" spans="1:14" s="5" customFormat="1" x14ac:dyDescent="0.2">
      <c r="A205" s="56"/>
      <c r="B205" s="42"/>
      <c r="C205" s="59"/>
      <c r="D205" s="43"/>
      <c r="E205" s="71"/>
      <c r="F205" s="71"/>
      <c r="G205" s="71"/>
      <c r="H205" s="18"/>
      <c r="I205" s="19"/>
      <c r="J205" s="19"/>
      <c r="K205" s="16"/>
      <c r="L205" s="9"/>
      <c r="M205" s="12"/>
      <c r="N205" s="6"/>
    </row>
    <row r="206" spans="1:14" s="5" customFormat="1" x14ac:dyDescent="0.2">
      <c r="A206" s="56"/>
      <c r="B206" s="42"/>
      <c r="C206" s="59"/>
      <c r="D206" s="43"/>
      <c r="E206" s="71"/>
      <c r="F206" s="71"/>
      <c r="G206" s="71"/>
      <c r="H206" s="18"/>
      <c r="I206" s="19"/>
      <c r="J206" s="19"/>
      <c r="K206" s="16"/>
      <c r="L206" s="9"/>
      <c r="M206" s="12"/>
      <c r="N206" s="6"/>
    </row>
    <row r="207" spans="1:14" s="5" customFormat="1" x14ac:dyDescent="0.2">
      <c r="A207" s="56"/>
      <c r="B207" s="42"/>
      <c r="C207" s="59"/>
      <c r="D207" s="43"/>
      <c r="E207" s="71"/>
      <c r="F207" s="71"/>
      <c r="G207" s="71"/>
      <c r="H207" s="18"/>
      <c r="I207" s="19"/>
      <c r="J207" s="19"/>
      <c r="K207" s="16"/>
      <c r="L207" s="9"/>
      <c r="M207" s="12"/>
      <c r="N207" s="6"/>
    </row>
    <row r="208" spans="1:14" s="5" customFormat="1" x14ac:dyDescent="0.2">
      <c r="A208" s="56"/>
      <c r="B208" s="42"/>
      <c r="C208" s="59"/>
      <c r="D208" s="43"/>
      <c r="E208" s="71"/>
      <c r="F208" s="71"/>
      <c r="G208" s="71"/>
      <c r="H208" s="18"/>
      <c r="I208" s="19"/>
      <c r="J208" s="19"/>
      <c r="K208" s="16"/>
      <c r="L208" s="9"/>
      <c r="M208" s="12"/>
      <c r="N208" s="6"/>
    </row>
    <row r="209" spans="1:14" s="5" customFormat="1" x14ac:dyDescent="0.2">
      <c r="A209" s="56"/>
      <c r="B209" s="42"/>
      <c r="C209" s="59"/>
      <c r="D209" s="43"/>
      <c r="E209" s="71"/>
      <c r="F209" s="71"/>
      <c r="G209" s="71"/>
      <c r="H209" s="18"/>
      <c r="I209" s="19"/>
      <c r="J209" s="19"/>
      <c r="K209" s="16"/>
      <c r="L209" s="9"/>
      <c r="M209" s="12"/>
      <c r="N209" s="6"/>
    </row>
    <row r="210" spans="1:14" s="5" customFormat="1" x14ac:dyDescent="0.2">
      <c r="A210" s="56"/>
      <c r="B210" s="42"/>
      <c r="C210" s="59"/>
      <c r="D210" s="43"/>
      <c r="E210" s="71"/>
      <c r="F210" s="71"/>
      <c r="G210" s="71"/>
      <c r="H210" s="18"/>
      <c r="I210" s="19"/>
      <c r="J210" s="19"/>
      <c r="K210" s="16"/>
      <c r="L210" s="9"/>
      <c r="M210" s="12"/>
      <c r="N210" s="6"/>
    </row>
    <row r="211" spans="1:14" s="5" customFormat="1" x14ac:dyDescent="0.2">
      <c r="A211" s="56"/>
      <c r="B211" s="42"/>
      <c r="C211" s="59"/>
      <c r="D211" s="43"/>
      <c r="E211" s="71"/>
      <c r="F211" s="71"/>
      <c r="G211" s="71"/>
      <c r="H211" s="18"/>
      <c r="I211" s="19"/>
      <c r="J211" s="19"/>
      <c r="K211" s="16"/>
      <c r="L211" s="9"/>
      <c r="M211" s="12"/>
      <c r="N211" s="6"/>
    </row>
    <row r="212" spans="1:14" s="5" customFormat="1" x14ac:dyDescent="0.2">
      <c r="A212" s="56"/>
      <c r="B212" s="42"/>
      <c r="C212" s="59"/>
      <c r="D212" s="43"/>
      <c r="E212" s="71"/>
      <c r="F212" s="71"/>
      <c r="G212" s="71"/>
      <c r="H212" s="18"/>
      <c r="I212" s="19"/>
      <c r="J212" s="19"/>
      <c r="K212" s="16"/>
      <c r="L212" s="9"/>
      <c r="M212" s="12"/>
      <c r="N212" s="6"/>
    </row>
    <row r="213" spans="1:14" s="5" customFormat="1" x14ac:dyDescent="0.2">
      <c r="A213" s="56"/>
      <c r="B213" s="42"/>
      <c r="C213" s="59"/>
      <c r="D213" s="43"/>
      <c r="E213" s="71"/>
      <c r="F213" s="71"/>
      <c r="G213" s="71"/>
      <c r="H213" s="18"/>
      <c r="I213" s="19"/>
      <c r="J213" s="19"/>
      <c r="K213" s="16"/>
      <c r="L213" s="9"/>
      <c r="M213" s="12"/>
      <c r="N213" s="6"/>
    </row>
    <row r="214" spans="1:14" s="5" customFormat="1" x14ac:dyDescent="0.2">
      <c r="A214" s="56"/>
      <c r="B214" s="45"/>
      <c r="C214" s="60"/>
      <c r="D214" s="46"/>
      <c r="E214" s="72"/>
      <c r="F214" s="72"/>
      <c r="G214" s="72"/>
      <c r="H214" s="18"/>
      <c r="I214" s="19"/>
      <c r="J214" s="19"/>
      <c r="K214" s="16"/>
      <c r="L214" s="9"/>
      <c r="M214" s="12"/>
      <c r="N214" s="6"/>
    </row>
    <row r="215" spans="1:14" s="5" customFormat="1" x14ac:dyDescent="0.2">
      <c r="A215" s="56"/>
      <c r="B215" s="42"/>
      <c r="C215" s="59"/>
      <c r="D215" s="43"/>
      <c r="E215" s="71"/>
      <c r="F215" s="71"/>
      <c r="G215" s="71"/>
      <c r="H215" s="18"/>
      <c r="I215" s="19"/>
      <c r="J215" s="19"/>
      <c r="K215" s="16"/>
      <c r="L215" s="9"/>
      <c r="M215" s="9"/>
      <c r="N215" s="6"/>
    </row>
    <row r="216" spans="1:14" s="5" customFormat="1" x14ac:dyDescent="0.2">
      <c r="A216" s="56"/>
      <c r="B216" s="42"/>
      <c r="C216" s="59"/>
      <c r="D216" s="43"/>
      <c r="E216" s="71"/>
      <c r="F216" s="71"/>
      <c r="G216" s="71"/>
      <c r="H216" s="18"/>
      <c r="I216" s="19"/>
      <c r="J216" s="19"/>
      <c r="K216" s="16"/>
      <c r="L216" s="9"/>
      <c r="M216" s="12"/>
      <c r="N216" s="6"/>
    </row>
    <row r="217" spans="1:14" s="5" customFormat="1" x14ac:dyDescent="0.2">
      <c r="A217" s="56"/>
      <c r="B217" s="42"/>
      <c r="C217" s="58"/>
      <c r="D217" s="43"/>
      <c r="E217" s="71"/>
      <c r="F217" s="71"/>
      <c r="G217" s="71"/>
      <c r="H217" s="18"/>
      <c r="I217" s="19"/>
      <c r="J217" s="19"/>
      <c r="K217" s="16"/>
      <c r="L217" s="9"/>
      <c r="M217" s="12"/>
      <c r="N217" s="6"/>
    </row>
    <row r="218" spans="1:14" x14ac:dyDescent="0.2">
      <c r="A218" s="56"/>
      <c r="B218" s="47"/>
      <c r="C218" s="61"/>
      <c r="D218" s="45"/>
      <c r="E218" s="72"/>
      <c r="F218" s="72"/>
      <c r="G218" s="72"/>
      <c r="H218" s="8"/>
      <c r="I218" s="4"/>
      <c r="J218" s="8"/>
      <c r="L218" s="14"/>
      <c r="M218" s="14"/>
    </row>
    <row r="219" spans="1:14" x14ac:dyDescent="0.2">
      <c r="A219" s="55"/>
      <c r="B219" s="35"/>
      <c r="C219" s="28"/>
      <c r="D219" s="35"/>
      <c r="E219" s="73"/>
      <c r="F219" s="74"/>
      <c r="G219" s="74"/>
      <c r="H219" s="7"/>
      <c r="I219" s="7"/>
      <c r="J219" s="7"/>
    </row>
    <row r="220" spans="1:14" x14ac:dyDescent="0.2">
      <c r="A220" s="55"/>
      <c r="B220" s="35"/>
      <c r="C220" s="28"/>
      <c r="D220" s="35"/>
      <c r="E220" s="73"/>
      <c r="F220" s="74"/>
      <c r="G220" s="74"/>
      <c r="H220" s="7"/>
      <c r="I220" s="7"/>
      <c r="J220" s="22"/>
    </row>
    <row r="221" spans="1:14" x14ac:dyDescent="0.2">
      <c r="A221" s="55"/>
      <c r="B221" s="35"/>
      <c r="C221" s="28"/>
      <c r="D221" s="35"/>
      <c r="E221" s="73"/>
      <c r="F221" s="33"/>
      <c r="G221" s="72"/>
      <c r="H221" s="7"/>
      <c r="I221" s="7"/>
      <c r="J221" s="7"/>
    </row>
    <row r="222" spans="1:14" x14ac:dyDescent="0.2">
      <c r="A222" s="55"/>
      <c r="B222" s="35"/>
      <c r="C222" s="62"/>
      <c r="D222" s="35"/>
      <c r="E222" s="73"/>
      <c r="F222" s="74"/>
      <c r="G222" s="73"/>
      <c r="H222" s="20"/>
      <c r="I222" s="7"/>
      <c r="J222" s="7"/>
    </row>
    <row r="223" spans="1:14" x14ac:dyDescent="0.2">
      <c r="A223" s="55"/>
      <c r="B223" s="35"/>
      <c r="C223" s="28"/>
      <c r="D223" s="35"/>
      <c r="E223" s="73"/>
      <c r="F223" s="75"/>
      <c r="G223" s="76"/>
      <c r="H223" s="21"/>
      <c r="I223" s="7"/>
      <c r="J223" s="22"/>
    </row>
    <row r="224" spans="1:14" x14ac:dyDescent="0.2">
      <c r="A224" s="55"/>
      <c r="B224" s="35"/>
      <c r="C224" s="28"/>
      <c r="D224" s="35"/>
      <c r="E224" s="73"/>
      <c r="F224" s="74"/>
      <c r="G224" s="73"/>
      <c r="H224" s="20"/>
      <c r="I224" s="7"/>
      <c r="J224" s="22"/>
    </row>
    <row r="225" spans="1:10" x14ac:dyDescent="0.2">
      <c r="A225" s="55"/>
      <c r="B225" s="35"/>
      <c r="C225" s="28"/>
      <c r="D225" s="35"/>
      <c r="E225" s="73"/>
      <c r="F225" s="74"/>
      <c r="G225" s="74"/>
      <c r="H225" s="7"/>
      <c r="I225" s="7"/>
      <c r="J225" s="7"/>
    </row>
    <row r="226" spans="1:10" x14ac:dyDescent="0.2">
      <c r="A226" s="55"/>
      <c r="B226" s="35"/>
      <c r="C226" s="28"/>
      <c r="D226" s="35"/>
      <c r="E226" s="73"/>
      <c r="F226" s="74"/>
      <c r="G226" s="74"/>
      <c r="H226" s="7"/>
      <c r="I226" s="7"/>
      <c r="J226" s="7"/>
    </row>
    <row r="227" spans="1:10" x14ac:dyDescent="0.2">
      <c r="A227" s="55"/>
      <c r="B227" s="35"/>
      <c r="C227" s="28"/>
      <c r="D227" s="35"/>
      <c r="E227" s="73"/>
      <c r="F227" s="74"/>
      <c r="G227" s="74"/>
      <c r="H227" s="7"/>
      <c r="I227" s="7"/>
      <c r="J227" s="7"/>
    </row>
    <row r="228" spans="1:10" x14ac:dyDescent="0.2">
      <c r="A228" s="55"/>
      <c r="B228" s="35"/>
      <c r="C228" s="28"/>
      <c r="D228" s="35"/>
      <c r="E228" s="73"/>
      <c r="F228" s="74"/>
      <c r="G228" s="74"/>
      <c r="H228" s="7"/>
      <c r="I228" s="7"/>
      <c r="J228" s="7"/>
    </row>
  </sheetData>
  <mergeCells count="9">
    <mergeCell ref="A1:G1"/>
    <mergeCell ref="F102:G102"/>
    <mergeCell ref="C102:E102"/>
    <mergeCell ref="F5:G5"/>
    <mergeCell ref="E5:E6"/>
    <mergeCell ref="D5:D6"/>
    <mergeCell ref="C5:C6"/>
    <mergeCell ref="B5:B6"/>
    <mergeCell ref="A5:A6"/>
  </mergeCells>
  <phoneticPr fontId="2" type="noConversion"/>
  <printOptions horizontalCentered="1"/>
  <pageMargins left="0.98425196850393704" right="0.39370078740157483" top="1.5748031496062993" bottom="1.1811023622047245" header="7.874015748031496E-2" footer="0.19685039370078741"/>
  <pageSetup paperSize="9" orientation="portrait" horizontalDpi="300" verticalDpi="300" r:id="rId1"/>
  <headerFooter>
    <oddHeader>&amp;C&amp;G</oddHeader>
    <oddFooter xml:space="preserve">&amp;LRua Elias Estevão Colnago, nº 65 – Centro - Itarana/ES   CEP 29620-000    Tel.: (27) 3720-4900&amp;R&amp;P de &amp;N
</oddFooter>
  </headerFooter>
  <legacyDrawingHF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41"/>
  <sheetViews>
    <sheetView view="pageBreakPreview" zoomScaleNormal="100" zoomScaleSheetLayoutView="100" workbookViewId="0">
      <selection activeCell="H38" sqref="H38"/>
    </sheetView>
  </sheetViews>
  <sheetFormatPr defaultRowHeight="12.75" x14ac:dyDescent="0.2"/>
  <cols>
    <col min="1" max="1" width="6.42578125" customWidth="1"/>
    <col min="2" max="2" width="35.140625" customWidth="1"/>
    <col min="3" max="3" width="14.140625" customWidth="1"/>
    <col min="4" max="8" width="15.7109375" customWidth="1"/>
    <col min="9" max="9" width="13.42578125" customWidth="1"/>
  </cols>
  <sheetData>
    <row r="1" spans="1:9" ht="18" x14ac:dyDescent="0.2">
      <c r="A1" s="244" t="s">
        <v>97</v>
      </c>
      <c r="B1" s="245"/>
      <c r="C1" s="245"/>
      <c r="D1" s="245"/>
      <c r="E1" s="245"/>
      <c r="F1" s="245"/>
      <c r="G1" s="245"/>
      <c r="H1" s="246"/>
      <c r="I1" s="210"/>
    </row>
    <row r="2" spans="1:9" ht="13.5" x14ac:dyDescent="0.2">
      <c r="A2" s="57" t="s">
        <v>139</v>
      </c>
      <c r="B2" s="121"/>
      <c r="C2" s="116"/>
      <c r="D2" s="129" t="s">
        <v>56</v>
      </c>
      <c r="E2" s="130" t="s">
        <v>57</v>
      </c>
      <c r="F2" s="130"/>
      <c r="G2" s="131" t="s">
        <v>60</v>
      </c>
      <c r="H2" s="212" t="s">
        <v>61</v>
      </c>
      <c r="I2" s="133"/>
    </row>
    <row r="3" spans="1:9" ht="13.5" x14ac:dyDescent="0.2">
      <c r="A3" s="57" t="s">
        <v>140</v>
      </c>
      <c r="B3" s="121"/>
      <c r="C3" s="116"/>
      <c r="D3" s="129" t="s">
        <v>58</v>
      </c>
      <c r="E3" s="130" t="s">
        <v>59</v>
      </c>
      <c r="F3" s="130"/>
      <c r="G3" s="131" t="s">
        <v>62</v>
      </c>
      <c r="H3" s="208" t="s">
        <v>296</v>
      </c>
      <c r="I3" s="135"/>
    </row>
    <row r="4" spans="1:9" x14ac:dyDescent="0.2">
      <c r="A4" s="247" t="s">
        <v>98</v>
      </c>
      <c r="B4" s="247" t="s">
        <v>99</v>
      </c>
      <c r="C4" s="247"/>
      <c r="D4" s="248" t="s">
        <v>100</v>
      </c>
      <c r="E4" s="247" t="s">
        <v>101</v>
      </c>
      <c r="F4" s="247"/>
      <c r="G4" s="247"/>
      <c r="H4" s="247"/>
    </row>
    <row r="5" spans="1:9" x14ac:dyDescent="0.2">
      <c r="A5" s="247"/>
      <c r="B5" s="247"/>
      <c r="C5" s="247"/>
      <c r="D5" s="248"/>
      <c r="E5" s="200">
        <v>1</v>
      </c>
      <c r="F5" s="200">
        <v>2</v>
      </c>
      <c r="G5" s="200">
        <v>3</v>
      </c>
      <c r="H5" s="200">
        <v>4</v>
      </c>
    </row>
    <row r="6" spans="1:9" ht="13.5" x14ac:dyDescent="0.2">
      <c r="A6" s="241" t="s">
        <v>102</v>
      </c>
      <c r="B6" s="242" t="str">
        <f>'MEMÓRIA DE CÁLCULO'!B7</f>
        <v>SERVIÇOS PRELIMINARES</v>
      </c>
      <c r="C6" s="201" t="s">
        <v>103</v>
      </c>
      <c r="D6" s="236">
        <f>PLANILHA!G10</f>
        <v>4876.32</v>
      </c>
      <c r="E6" s="206">
        <v>1</v>
      </c>
      <c r="F6" s="206"/>
      <c r="G6" s="206"/>
      <c r="H6" s="206"/>
      <c r="I6" s="209">
        <f>SUM(E6:H6)</f>
        <v>1</v>
      </c>
    </row>
    <row r="7" spans="1:9" ht="13.5" x14ac:dyDescent="0.2">
      <c r="A7" s="241"/>
      <c r="B7" s="243"/>
      <c r="C7" s="202" t="s">
        <v>104</v>
      </c>
      <c r="D7" s="236"/>
      <c r="E7" s="207">
        <f>$D6*E6</f>
        <v>4876.32</v>
      </c>
      <c r="F7" s="207">
        <f>$D6*F6</f>
        <v>0</v>
      </c>
      <c r="G7" s="207">
        <f>$D6*G6</f>
        <v>0</v>
      </c>
      <c r="H7" s="207">
        <f>$D6*H6</f>
        <v>0</v>
      </c>
      <c r="I7" s="209">
        <f t="shared" ref="I7:I33" si="0">SUM(E7:H7)</f>
        <v>4876.32</v>
      </c>
    </row>
    <row r="8" spans="1:9" ht="13.5" x14ac:dyDescent="0.2">
      <c r="A8" s="241" t="s">
        <v>105</v>
      </c>
      <c r="B8" s="242" t="str">
        <f>'MEMÓRIA DE CÁLCULO'!B12</f>
        <v>INSTALAÇÃO DO CANTEIRO DE OBRAS</v>
      </c>
      <c r="C8" s="201" t="s">
        <v>103</v>
      </c>
      <c r="D8" s="236">
        <f>PLANILHA!G17</f>
        <v>19991.22</v>
      </c>
      <c r="E8" s="206">
        <v>1</v>
      </c>
      <c r="F8" s="206"/>
      <c r="G8" s="206"/>
      <c r="H8" s="206"/>
      <c r="I8" s="209">
        <f t="shared" si="0"/>
        <v>1</v>
      </c>
    </row>
    <row r="9" spans="1:9" ht="13.5" x14ac:dyDescent="0.2">
      <c r="A9" s="241"/>
      <c r="B9" s="243"/>
      <c r="C9" s="202" t="s">
        <v>104</v>
      </c>
      <c r="D9" s="236"/>
      <c r="E9" s="207">
        <f>$D8*E8</f>
        <v>19991.22</v>
      </c>
      <c r="F9" s="207">
        <f>$D8*F8</f>
        <v>0</v>
      </c>
      <c r="G9" s="207">
        <f>$D8*G8</f>
        <v>0</v>
      </c>
      <c r="H9" s="207">
        <f>$D8*H8</f>
        <v>0</v>
      </c>
      <c r="I9" s="209">
        <f t="shared" si="0"/>
        <v>19991.22</v>
      </c>
    </row>
    <row r="10" spans="1:9" ht="13.5" x14ac:dyDescent="0.2">
      <c r="A10" s="241" t="s">
        <v>106</v>
      </c>
      <c r="B10" s="242" t="str">
        <f>'MEMÓRIA DE CÁLCULO'!B23</f>
        <v>MOVIMENTO DE TERRA</v>
      </c>
      <c r="C10" s="201" t="s">
        <v>103</v>
      </c>
      <c r="D10" s="236">
        <f>PLANILHA!G21</f>
        <v>2479.09</v>
      </c>
      <c r="E10" s="206">
        <v>1</v>
      </c>
      <c r="F10" s="206"/>
      <c r="G10" s="206"/>
      <c r="H10" s="206"/>
      <c r="I10" s="209">
        <f t="shared" si="0"/>
        <v>1</v>
      </c>
    </row>
    <row r="11" spans="1:9" ht="13.5" x14ac:dyDescent="0.2">
      <c r="A11" s="241"/>
      <c r="B11" s="243"/>
      <c r="C11" s="202" t="s">
        <v>104</v>
      </c>
      <c r="D11" s="236"/>
      <c r="E11" s="207">
        <f>$D10*E10</f>
        <v>2479.09</v>
      </c>
      <c r="F11" s="207">
        <f>$D10*F10</f>
        <v>0</v>
      </c>
      <c r="G11" s="207">
        <f>$D10*G10</f>
        <v>0</v>
      </c>
      <c r="H11" s="207">
        <f>$D10*H10</f>
        <v>0</v>
      </c>
      <c r="I11" s="209">
        <f t="shared" si="0"/>
        <v>2479.09</v>
      </c>
    </row>
    <row r="12" spans="1:9" ht="13.5" x14ac:dyDescent="0.2">
      <c r="A12" s="241" t="s">
        <v>107</v>
      </c>
      <c r="B12" s="242" t="str">
        <f>'MEMÓRIA DE CÁLCULO'!B34</f>
        <v>ESTRUTURAS</v>
      </c>
      <c r="C12" s="201" t="s">
        <v>103</v>
      </c>
      <c r="D12" s="236">
        <f>PLANILHA!G37</f>
        <v>67905.48</v>
      </c>
      <c r="E12" s="206">
        <v>0.35</v>
      </c>
      <c r="F12" s="206">
        <v>0.65</v>
      </c>
      <c r="G12" s="206"/>
      <c r="H12" s="206"/>
      <c r="I12" s="209">
        <f t="shared" si="0"/>
        <v>1</v>
      </c>
    </row>
    <row r="13" spans="1:9" ht="13.5" x14ac:dyDescent="0.2">
      <c r="A13" s="241"/>
      <c r="B13" s="243"/>
      <c r="C13" s="202" t="s">
        <v>104</v>
      </c>
      <c r="D13" s="236"/>
      <c r="E13" s="207">
        <f>$D12*E12</f>
        <v>23766.92</v>
      </c>
      <c r="F13" s="207">
        <f>$D12*F12</f>
        <v>44138.559999999998</v>
      </c>
      <c r="G13" s="207">
        <f>$D12*G12</f>
        <v>0</v>
      </c>
      <c r="H13" s="207">
        <f>$D12*H12</f>
        <v>0</v>
      </c>
      <c r="I13" s="209">
        <f t="shared" si="0"/>
        <v>67905.48</v>
      </c>
    </row>
    <row r="14" spans="1:9" ht="13.5" x14ac:dyDescent="0.2">
      <c r="A14" s="241" t="s">
        <v>286</v>
      </c>
      <c r="B14" s="242" t="str">
        <f>'MEMÓRIA DE CÁLCULO'!B73</f>
        <v>PAREDES E PAINÉIS</v>
      </c>
      <c r="C14" s="201" t="s">
        <v>103</v>
      </c>
      <c r="D14" s="236">
        <f>PLANILHA!G40</f>
        <v>2477.0500000000002</v>
      </c>
      <c r="E14" s="206"/>
      <c r="F14" s="206">
        <v>0.65</v>
      </c>
      <c r="G14" s="206">
        <v>0.35</v>
      </c>
      <c r="H14" s="206">
        <v>0.35</v>
      </c>
      <c r="I14" s="209">
        <f t="shared" si="0"/>
        <v>1.35</v>
      </c>
    </row>
    <row r="15" spans="1:9" ht="13.5" x14ac:dyDescent="0.2">
      <c r="A15" s="241"/>
      <c r="B15" s="243"/>
      <c r="C15" s="202" t="s">
        <v>104</v>
      </c>
      <c r="D15" s="236"/>
      <c r="E15" s="207">
        <f>$D14*E14</f>
        <v>0</v>
      </c>
      <c r="F15" s="207">
        <f>$D14*F14</f>
        <v>1610.08</v>
      </c>
      <c r="G15" s="207"/>
      <c r="H15" s="207">
        <f>$D14*H14</f>
        <v>866.97</v>
      </c>
      <c r="I15" s="209">
        <f t="shared" si="0"/>
        <v>2477.0500000000002</v>
      </c>
    </row>
    <row r="16" spans="1:9" ht="13.5" x14ac:dyDescent="0.2">
      <c r="A16" s="241" t="s">
        <v>287</v>
      </c>
      <c r="B16" s="242" t="str">
        <f>'MEMÓRIA DE CÁLCULO'!B78</f>
        <v>ESQUADRIAS METÁLICAS</v>
      </c>
      <c r="C16" s="201" t="s">
        <v>103</v>
      </c>
      <c r="D16" s="236">
        <f>PLANILHA!G44</f>
        <v>895.72</v>
      </c>
      <c r="E16" s="206"/>
      <c r="F16" s="206"/>
      <c r="G16" s="206"/>
      <c r="H16" s="206">
        <v>1</v>
      </c>
      <c r="I16" s="209">
        <f t="shared" si="0"/>
        <v>1</v>
      </c>
    </row>
    <row r="17" spans="1:9" ht="13.5" x14ac:dyDescent="0.2">
      <c r="A17" s="241"/>
      <c r="B17" s="243"/>
      <c r="C17" s="202" t="s">
        <v>104</v>
      </c>
      <c r="D17" s="236"/>
      <c r="E17" s="207">
        <f>$D16*E16</f>
        <v>0</v>
      </c>
      <c r="F17" s="207">
        <f>$D16*F16</f>
        <v>0</v>
      </c>
      <c r="G17" s="207">
        <f>$D16*G16</f>
        <v>0</v>
      </c>
      <c r="H17" s="207">
        <f>$D16*H16</f>
        <v>895.72</v>
      </c>
      <c r="I17" s="209">
        <f t="shared" si="0"/>
        <v>895.72</v>
      </c>
    </row>
    <row r="18" spans="1:9" ht="13.5" x14ac:dyDescent="0.2">
      <c r="A18" s="241" t="s">
        <v>288</v>
      </c>
      <c r="B18" s="242" t="str">
        <f>'MEMÓRIA DE CÁLCULO'!B83</f>
        <v>VIDROS E ESPELHOS</v>
      </c>
      <c r="C18" s="201" t="s">
        <v>103</v>
      </c>
      <c r="D18" s="236">
        <f>PLANILHA!G47</f>
        <v>24.91</v>
      </c>
      <c r="E18" s="206"/>
      <c r="F18" s="206"/>
      <c r="G18" s="206"/>
      <c r="H18" s="206">
        <v>1</v>
      </c>
      <c r="I18" s="209">
        <f t="shared" si="0"/>
        <v>1</v>
      </c>
    </row>
    <row r="19" spans="1:9" ht="13.5" x14ac:dyDescent="0.2">
      <c r="A19" s="241"/>
      <c r="B19" s="243"/>
      <c r="C19" s="202" t="s">
        <v>104</v>
      </c>
      <c r="D19" s="236"/>
      <c r="E19" s="207">
        <f>$D18*E18</f>
        <v>0</v>
      </c>
      <c r="F19" s="207">
        <f>$D18*F18</f>
        <v>0</v>
      </c>
      <c r="G19" s="207">
        <f>$D18*G18</f>
        <v>0</v>
      </c>
      <c r="H19" s="207">
        <f>$D18*H18</f>
        <v>24.91</v>
      </c>
      <c r="I19" s="209">
        <f t="shared" si="0"/>
        <v>24.91</v>
      </c>
    </row>
    <row r="20" spans="1:9" ht="13.5" x14ac:dyDescent="0.2">
      <c r="A20" s="241" t="s">
        <v>289</v>
      </c>
      <c r="B20" s="242" t="str">
        <f>'MEMÓRIA DE CÁLCULO'!B86</f>
        <v>COBERTURA</v>
      </c>
      <c r="C20" s="201" t="s">
        <v>103</v>
      </c>
      <c r="D20" s="236">
        <f>PLANILHA!G53</f>
        <v>67616.179999999993</v>
      </c>
      <c r="E20" s="206"/>
      <c r="F20" s="206">
        <v>0.2</v>
      </c>
      <c r="G20" s="206">
        <v>0.8</v>
      </c>
      <c r="H20" s="206"/>
      <c r="I20" s="209">
        <f t="shared" si="0"/>
        <v>1</v>
      </c>
    </row>
    <row r="21" spans="1:9" ht="13.5" x14ac:dyDescent="0.2">
      <c r="A21" s="241"/>
      <c r="B21" s="243"/>
      <c r="C21" s="202" t="s">
        <v>104</v>
      </c>
      <c r="D21" s="236"/>
      <c r="E21" s="207">
        <f>$D20*E20</f>
        <v>0</v>
      </c>
      <c r="F21" s="207">
        <f>$D20*F20</f>
        <v>13523.24</v>
      </c>
      <c r="G21" s="207">
        <f>$D20*G20</f>
        <v>54092.94</v>
      </c>
      <c r="H21" s="207">
        <f>$D20*H20</f>
        <v>0</v>
      </c>
      <c r="I21" s="209">
        <f t="shared" si="0"/>
        <v>67616.179999999993</v>
      </c>
    </row>
    <row r="22" spans="1:9" ht="13.5" x14ac:dyDescent="0.2">
      <c r="A22" s="241" t="s">
        <v>290</v>
      </c>
      <c r="B22" s="242" t="str">
        <f>'MEMÓRIA DE CÁLCULO'!B95</f>
        <v>REVESTIMENTO DE PAREDES</v>
      </c>
      <c r="C22" s="201" t="s">
        <v>103</v>
      </c>
      <c r="D22" s="236">
        <f>PLANILHA!G58</f>
        <v>5239.95</v>
      </c>
      <c r="E22" s="206"/>
      <c r="F22" s="206"/>
      <c r="G22" s="206"/>
      <c r="H22" s="206">
        <v>1</v>
      </c>
      <c r="I22" s="209">
        <f t="shared" si="0"/>
        <v>1</v>
      </c>
    </row>
    <row r="23" spans="1:9" ht="13.5" x14ac:dyDescent="0.2">
      <c r="A23" s="241"/>
      <c r="B23" s="243"/>
      <c r="C23" s="202" t="s">
        <v>104</v>
      </c>
      <c r="D23" s="236"/>
      <c r="E23" s="207">
        <f>$D22*E22</f>
        <v>0</v>
      </c>
      <c r="F23" s="207">
        <f>$D22*F22</f>
        <v>0</v>
      </c>
      <c r="G23" s="207">
        <f>$D22*G22</f>
        <v>0</v>
      </c>
      <c r="H23" s="207">
        <f>$D22*H22</f>
        <v>5239.95</v>
      </c>
      <c r="I23" s="209">
        <f t="shared" si="0"/>
        <v>5239.95</v>
      </c>
    </row>
    <row r="24" spans="1:9" ht="13.5" x14ac:dyDescent="0.2">
      <c r="A24" s="241" t="s">
        <v>291</v>
      </c>
      <c r="B24" s="242" t="str">
        <f>'MEMÓRIA DE CÁLCULO'!B108</f>
        <v>PISOS INTERNOS E EXTERNOS</v>
      </c>
      <c r="C24" s="201" t="s">
        <v>103</v>
      </c>
      <c r="D24" s="236">
        <f>PLANILHA!G65</f>
        <v>10481.19</v>
      </c>
      <c r="E24" s="206"/>
      <c r="F24" s="206"/>
      <c r="G24" s="206"/>
      <c r="H24" s="206">
        <v>1</v>
      </c>
      <c r="I24" s="209">
        <f t="shared" si="0"/>
        <v>1</v>
      </c>
    </row>
    <row r="25" spans="1:9" ht="13.5" x14ac:dyDescent="0.2">
      <c r="A25" s="241"/>
      <c r="B25" s="243"/>
      <c r="C25" s="202" t="s">
        <v>104</v>
      </c>
      <c r="D25" s="236"/>
      <c r="E25" s="207">
        <f>$D24*E24</f>
        <v>0</v>
      </c>
      <c r="F25" s="207">
        <f>$D24*F24</f>
        <v>0</v>
      </c>
      <c r="G25" s="207">
        <f>$D24*G24</f>
        <v>0</v>
      </c>
      <c r="H25" s="207">
        <f>$D24*H24</f>
        <v>10481.19</v>
      </c>
      <c r="I25" s="209">
        <f t="shared" si="0"/>
        <v>10481.19</v>
      </c>
    </row>
    <row r="26" spans="1:9" ht="13.5" x14ac:dyDescent="0.2">
      <c r="A26" s="241" t="s">
        <v>292</v>
      </c>
      <c r="B26" s="242" t="str">
        <f>'MEMÓRIA DE CÁLCULO'!B121</f>
        <v>INSTALAÇÕES/APARELHOS HIDROSSANITÁRIAS</v>
      </c>
      <c r="C26" s="201" t="s">
        <v>103</v>
      </c>
      <c r="D26" s="236">
        <f>PLANILHA!G82</f>
        <v>8012.45</v>
      </c>
      <c r="E26" s="206"/>
      <c r="F26" s="206"/>
      <c r="G26" s="206">
        <v>0.2</v>
      </c>
      <c r="H26" s="206">
        <v>0.8</v>
      </c>
      <c r="I26" s="209">
        <f t="shared" si="0"/>
        <v>1</v>
      </c>
    </row>
    <row r="27" spans="1:9" ht="13.5" x14ac:dyDescent="0.2">
      <c r="A27" s="241"/>
      <c r="B27" s="243"/>
      <c r="C27" s="202" t="s">
        <v>104</v>
      </c>
      <c r="D27" s="236"/>
      <c r="E27" s="207">
        <f>$D26*E26</f>
        <v>0</v>
      </c>
      <c r="F27" s="207">
        <f>$D26*F26</f>
        <v>0</v>
      </c>
      <c r="G27" s="207">
        <f>$D26*G26</f>
        <v>1602.49</v>
      </c>
      <c r="H27" s="207">
        <f>$D26*H26</f>
        <v>6409.96</v>
      </c>
      <c r="I27" s="209">
        <f t="shared" si="0"/>
        <v>8012.45</v>
      </c>
    </row>
    <row r="28" spans="1:9" ht="13.5" x14ac:dyDescent="0.2">
      <c r="A28" s="241" t="s">
        <v>293</v>
      </c>
      <c r="B28" s="242" t="str">
        <f>'MEMÓRIA DE CÁLCULO'!B156</f>
        <v>INSTALAÇÕES/APARELHOS ELÉTRICOS</v>
      </c>
      <c r="C28" s="201" t="s">
        <v>103</v>
      </c>
      <c r="D28" s="236">
        <f>PLANILHA!G95</f>
        <v>6220.4</v>
      </c>
      <c r="E28" s="206"/>
      <c r="F28" s="206"/>
      <c r="G28" s="206">
        <v>0.5</v>
      </c>
      <c r="H28" s="206">
        <v>0.5</v>
      </c>
      <c r="I28" s="209">
        <f t="shared" si="0"/>
        <v>1</v>
      </c>
    </row>
    <row r="29" spans="1:9" ht="13.5" x14ac:dyDescent="0.2">
      <c r="A29" s="241"/>
      <c r="B29" s="243"/>
      <c r="C29" s="202" t="s">
        <v>104</v>
      </c>
      <c r="D29" s="236"/>
      <c r="E29" s="207">
        <f>$D28*E28</f>
        <v>0</v>
      </c>
      <c r="F29" s="207">
        <f>$D28*F28</f>
        <v>0</v>
      </c>
      <c r="G29" s="207">
        <f>$D28*G28</f>
        <v>3110.2</v>
      </c>
      <c r="H29" s="207">
        <f>$D28*H28</f>
        <v>3110.2</v>
      </c>
      <c r="I29" s="209">
        <f t="shared" si="0"/>
        <v>6220.4</v>
      </c>
    </row>
    <row r="30" spans="1:9" ht="13.5" x14ac:dyDescent="0.2">
      <c r="A30" s="241" t="s">
        <v>294</v>
      </c>
      <c r="B30" s="242" t="str">
        <f>'MEMÓRIA DE CÁLCULO'!B179</f>
        <v>PINTURA</v>
      </c>
      <c r="C30" s="201" t="s">
        <v>103</v>
      </c>
      <c r="D30" s="236">
        <f>PLANILHA!G98</f>
        <v>1782.03</v>
      </c>
      <c r="E30" s="206"/>
      <c r="F30" s="206"/>
      <c r="G30" s="206"/>
      <c r="H30" s="206">
        <v>1</v>
      </c>
      <c r="I30" s="209">
        <f t="shared" si="0"/>
        <v>1</v>
      </c>
    </row>
    <row r="31" spans="1:9" ht="13.5" x14ac:dyDescent="0.2">
      <c r="A31" s="241"/>
      <c r="B31" s="243"/>
      <c r="C31" s="202" t="s">
        <v>104</v>
      </c>
      <c r="D31" s="236"/>
      <c r="E31" s="207">
        <f>$D30*E30</f>
        <v>0</v>
      </c>
      <c r="F31" s="207">
        <f>$D30*F30</f>
        <v>0</v>
      </c>
      <c r="G31" s="207">
        <f>$D30*G30</f>
        <v>0</v>
      </c>
      <c r="H31" s="207">
        <f>$D30*H30</f>
        <v>1782.03</v>
      </c>
      <c r="I31" s="209">
        <f t="shared" si="0"/>
        <v>1782.03</v>
      </c>
    </row>
    <row r="32" spans="1:9" ht="13.5" x14ac:dyDescent="0.2">
      <c r="A32" s="241" t="s">
        <v>295</v>
      </c>
      <c r="B32" s="242" t="str">
        <f>PLANILHA!C99</f>
        <v>TRATAMENTO, CONSERVAÇÃO E LIMPEZA</v>
      </c>
      <c r="C32" s="201" t="s">
        <v>103</v>
      </c>
      <c r="D32" s="236">
        <f>PLANILHA!G100</f>
        <v>1731.94</v>
      </c>
      <c r="E32" s="206"/>
      <c r="F32" s="206"/>
      <c r="G32" s="206"/>
      <c r="H32" s="206">
        <v>1</v>
      </c>
      <c r="I32" s="209">
        <f t="shared" si="0"/>
        <v>1</v>
      </c>
    </row>
    <row r="33" spans="1:9" ht="13.5" x14ac:dyDescent="0.2">
      <c r="A33" s="241"/>
      <c r="B33" s="243"/>
      <c r="C33" s="202" t="s">
        <v>104</v>
      </c>
      <c r="D33" s="236"/>
      <c r="E33" s="207">
        <f>$D32*E32</f>
        <v>0</v>
      </c>
      <c r="F33" s="207">
        <f>$D32*F32</f>
        <v>0</v>
      </c>
      <c r="G33" s="207">
        <f>$D32*G32</f>
        <v>0</v>
      </c>
      <c r="H33" s="207">
        <f>$D32*H32</f>
        <v>1731.94</v>
      </c>
      <c r="I33" s="209">
        <f t="shared" si="0"/>
        <v>1731.94</v>
      </c>
    </row>
    <row r="34" spans="1:9" ht="17.25" customHeight="1" x14ac:dyDescent="0.2">
      <c r="A34" s="237" t="s">
        <v>299</v>
      </c>
      <c r="B34" s="238"/>
      <c r="C34" s="238"/>
      <c r="D34" s="238"/>
      <c r="E34" s="238"/>
      <c r="F34" s="238"/>
      <c r="G34" s="238"/>
      <c r="H34" s="239"/>
    </row>
    <row r="35" spans="1:9" x14ac:dyDescent="0.2">
      <c r="A35" s="249" t="s">
        <v>108</v>
      </c>
      <c r="B35" s="249"/>
      <c r="C35" s="249"/>
      <c r="D35" s="250">
        <f>SUM(D6:D33)</f>
        <v>199733.93</v>
      </c>
      <c r="E35" s="203">
        <f>E37/D35</f>
        <v>0.25590000000000002</v>
      </c>
      <c r="F35" s="203">
        <f>F37/D35</f>
        <v>0.29680000000000001</v>
      </c>
      <c r="G35" s="203">
        <f>G37/D35</f>
        <v>0.2944</v>
      </c>
      <c r="H35" s="203">
        <f>H37/D35</f>
        <v>0.15290000000000001</v>
      </c>
    </row>
    <row r="36" spans="1:9" x14ac:dyDescent="0.2">
      <c r="A36" s="249" t="s">
        <v>109</v>
      </c>
      <c r="B36" s="249"/>
      <c r="C36" s="249"/>
      <c r="D36" s="250"/>
      <c r="E36" s="203">
        <f>E35</f>
        <v>0.25590000000000002</v>
      </c>
      <c r="F36" s="203">
        <f>F35+E36</f>
        <v>0.55269999999999997</v>
      </c>
      <c r="G36" s="203">
        <f>G35+F36</f>
        <v>0.84709999999999996</v>
      </c>
      <c r="H36" s="203">
        <f>G36+H35</f>
        <v>1</v>
      </c>
    </row>
    <row r="37" spans="1:9" x14ac:dyDescent="0.2">
      <c r="A37" s="249" t="s">
        <v>110</v>
      </c>
      <c r="B37" s="249"/>
      <c r="C37" s="249"/>
      <c r="D37" s="250"/>
      <c r="E37" s="204">
        <f>ROUND(E7+E9+E11+E13+E15+E17+E19+E21+E23+E25+E27+E29+E31+E33,2)</f>
        <v>51113.55</v>
      </c>
      <c r="F37" s="204">
        <f>ROUND(F7+F9+F11+F13+F15+F17+F19+F21+F23+F25+F27+F29+F31+F33,2)</f>
        <v>59271.88</v>
      </c>
      <c r="G37" s="204">
        <f>ROUND(G7+G9+G11+G13+G15+G17+G19+G21+G23+G25+G27+G29+G31+G33,2)</f>
        <v>58805.63</v>
      </c>
      <c r="H37" s="204">
        <f>ROUND(H7+H9+H11+H13+H15+H17+H19+H21+H23+H25+H27+H29+H31+H33,2)</f>
        <v>30542.87</v>
      </c>
    </row>
    <row r="38" spans="1:9" x14ac:dyDescent="0.2">
      <c r="A38" s="249" t="s">
        <v>111</v>
      </c>
      <c r="B38" s="249"/>
      <c r="C38" s="249"/>
      <c r="D38" s="250"/>
      <c r="E38" s="204">
        <f>E37</f>
        <v>51113.55</v>
      </c>
      <c r="F38" s="204">
        <f>E38+F37</f>
        <v>110385.43</v>
      </c>
      <c r="G38" s="204">
        <f>F38+G37</f>
        <v>169191.06</v>
      </c>
      <c r="H38" s="204">
        <f>G38+H37</f>
        <v>199733.93</v>
      </c>
    </row>
    <row r="39" spans="1:9" x14ac:dyDescent="0.2">
      <c r="A39" s="205"/>
      <c r="B39" s="205"/>
      <c r="C39" s="205"/>
      <c r="D39" s="205"/>
      <c r="E39" s="205"/>
      <c r="F39" s="205"/>
      <c r="G39" s="205"/>
      <c r="H39" s="205"/>
    </row>
    <row r="40" spans="1:9" ht="39" customHeight="1" x14ac:dyDescent="0.2">
      <c r="A40" s="205"/>
      <c r="B40" s="205"/>
      <c r="C40" s="205"/>
      <c r="D40" s="205"/>
      <c r="E40" s="205"/>
      <c r="F40" s="205"/>
      <c r="G40" s="205"/>
      <c r="H40" s="205"/>
    </row>
    <row r="41" spans="1:9" ht="25.5" customHeight="1" x14ac:dyDescent="0.2">
      <c r="A41" s="205"/>
      <c r="B41" s="205"/>
      <c r="C41" s="211"/>
      <c r="D41" s="240" t="s">
        <v>327</v>
      </c>
      <c r="E41" s="240"/>
      <c r="F41" s="240"/>
      <c r="G41" s="205"/>
      <c r="H41" s="205"/>
    </row>
  </sheetData>
  <mergeCells count="54">
    <mergeCell ref="A12:A13"/>
    <mergeCell ref="B12:B13"/>
    <mergeCell ref="D12:D13"/>
    <mergeCell ref="A35:C35"/>
    <mergeCell ref="D35:D38"/>
    <mergeCell ref="A36:C36"/>
    <mergeCell ref="A37:C37"/>
    <mergeCell ref="A38:C38"/>
    <mergeCell ref="A14:A15"/>
    <mergeCell ref="B14:B15"/>
    <mergeCell ref="A8:A9"/>
    <mergeCell ref="B8:B9"/>
    <mergeCell ref="D8:D9"/>
    <mergeCell ref="A10:A11"/>
    <mergeCell ref="B10:B11"/>
    <mergeCell ref="D10:D11"/>
    <mergeCell ref="A1:H1"/>
    <mergeCell ref="A4:A5"/>
    <mergeCell ref="B4:C5"/>
    <mergeCell ref="D4:D5"/>
    <mergeCell ref="E4:H4"/>
    <mergeCell ref="A6:A7"/>
    <mergeCell ref="B6:B7"/>
    <mergeCell ref="D6:D7"/>
    <mergeCell ref="D14:D15"/>
    <mergeCell ref="A16:A17"/>
    <mergeCell ref="B16:B17"/>
    <mergeCell ref="D16:D17"/>
    <mergeCell ref="A18:A19"/>
    <mergeCell ref="B18:B19"/>
    <mergeCell ref="D18:D19"/>
    <mergeCell ref="B28:B29"/>
    <mergeCell ref="A20:A21"/>
    <mergeCell ref="B20:B21"/>
    <mergeCell ref="D20:D21"/>
    <mergeCell ref="A22:A23"/>
    <mergeCell ref="B22:B23"/>
    <mergeCell ref="D22:D23"/>
    <mergeCell ref="A24:A25"/>
    <mergeCell ref="B24:B25"/>
    <mergeCell ref="D24:D25"/>
    <mergeCell ref="A26:A27"/>
    <mergeCell ref="B26:B27"/>
    <mergeCell ref="D26:D27"/>
    <mergeCell ref="D28:D29"/>
    <mergeCell ref="A34:H34"/>
    <mergeCell ref="D41:F41"/>
    <mergeCell ref="A30:A31"/>
    <mergeCell ref="B30:B31"/>
    <mergeCell ref="D30:D31"/>
    <mergeCell ref="A32:A33"/>
    <mergeCell ref="B32:B33"/>
    <mergeCell ref="D32:D33"/>
    <mergeCell ref="A28:A29"/>
  </mergeCells>
  <conditionalFormatting sqref="E6:H13 E35:H38">
    <cfRule type="cellIs" dxfId="20" priority="23" operator="equal">
      <formula>0</formula>
    </cfRule>
  </conditionalFormatting>
  <conditionalFormatting sqref="E14:H14">
    <cfRule type="cellIs" dxfId="19" priority="22" operator="equal">
      <formula>0</formula>
    </cfRule>
  </conditionalFormatting>
  <conditionalFormatting sqref="E16:H16">
    <cfRule type="cellIs" dxfId="18" priority="21" operator="equal">
      <formula>0</formula>
    </cfRule>
  </conditionalFormatting>
  <conditionalFormatting sqref="E18:H18">
    <cfRule type="cellIs" dxfId="17" priority="20" operator="equal">
      <formula>0</formula>
    </cfRule>
  </conditionalFormatting>
  <conditionalFormatting sqref="E20:H20">
    <cfRule type="cellIs" dxfId="16" priority="19" operator="equal">
      <formula>0</formula>
    </cfRule>
  </conditionalFormatting>
  <conditionalFormatting sqref="E22:H22">
    <cfRule type="cellIs" dxfId="15" priority="18" operator="equal">
      <formula>0</formula>
    </cfRule>
  </conditionalFormatting>
  <conditionalFormatting sqref="E24:H24">
    <cfRule type="cellIs" dxfId="14" priority="17" operator="equal">
      <formula>0</formula>
    </cfRule>
  </conditionalFormatting>
  <conditionalFormatting sqref="E26:H26">
    <cfRule type="cellIs" dxfId="13" priority="16" operator="equal">
      <formula>0</formula>
    </cfRule>
  </conditionalFormatting>
  <conditionalFormatting sqref="E28:H28">
    <cfRule type="cellIs" dxfId="12" priority="15" operator="equal">
      <formula>0</formula>
    </cfRule>
  </conditionalFormatting>
  <conditionalFormatting sqref="E30:H30">
    <cfRule type="cellIs" dxfId="11" priority="14" operator="equal">
      <formula>0</formula>
    </cfRule>
  </conditionalFormatting>
  <conditionalFormatting sqref="E32:H32">
    <cfRule type="cellIs" dxfId="10" priority="13" operator="equal">
      <formula>0</formula>
    </cfRule>
  </conditionalFormatting>
  <conditionalFormatting sqref="E15:H15">
    <cfRule type="cellIs" dxfId="9" priority="11" operator="equal">
      <formula>0</formula>
    </cfRule>
  </conditionalFormatting>
  <conditionalFormatting sqref="E17:H17">
    <cfRule type="cellIs" dxfId="8" priority="10" operator="equal">
      <formula>0</formula>
    </cfRule>
  </conditionalFormatting>
  <conditionalFormatting sqref="E19:H19">
    <cfRule type="cellIs" dxfId="7" priority="9" operator="equal">
      <formula>0</formula>
    </cfRule>
  </conditionalFormatting>
  <conditionalFormatting sqref="E21:H21">
    <cfRule type="cellIs" dxfId="6" priority="8" operator="equal">
      <formula>0</formula>
    </cfRule>
  </conditionalFormatting>
  <conditionalFormatting sqref="E23:H23">
    <cfRule type="cellIs" dxfId="5" priority="7" operator="equal">
      <formula>0</formula>
    </cfRule>
  </conditionalFormatting>
  <conditionalFormatting sqref="E25:H25">
    <cfRule type="cellIs" dxfId="4" priority="6" operator="equal">
      <formula>0</formula>
    </cfRule>
  </conditionalFormatting>
  <conditionalFormatting sqref="E27:H27">
    <cfRule type="cellIs" dxfId="3" priority="5" operator="equal">
      <formula>0</formula>
    </cfRule>
  </conditionalFormatting>
  <conditionalFormatting sqref="E29:H29">
    <cfRule type="cellIs" dxfId="2" priority="4" operator="equal">
      <formula>0</formula>
    </cfRule>
  </conditionalFormatting>
  <conditionalFormatting sqref="E31:H31">
    <cfRule type="cellIs" dxfId="1" priority="3" operator="equal">
      <formula>0</formula>
    </cfRule>
  </conditionalFormatting>
  <conditionalFormatting sqref="E33:H33">
    <cfRule type="cellIs" dxfId="0" priority="2" operator="equal">
      <formula>0</formula>
    </cfRule>
  </conditionalFormatting>
  <pageMargins left="0.98425196850393704" right="0.39370078740157483" top="1.5748031496062993" bottom="0.98425196850393704" header="0.19685039370078741" footer="0.19685039370078741"/>
  <pageSetup paperSize="9" orientation="landscape" r:id="rId1"/>
  <headerFooter>
    <oddHeader>&amp;C&amp;G</oddHeader>
    <oddFooter>&amp;CRua Elias Estevão Colnago, nº 65 – Centro - Itarana/ES   CEP 29620-000    Tel.: (27) 3720-4900&amp;R&amp;P de &amp;N</oddFooter>
  </headerFooter>
  <rowBreaks count="1" manualBreakCount="1">
    <brk id="29" max="7" man="1"/>
  </rowBreaks>
  <legacyDrawingHF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624"/>
  <sheetViews>
    <sheetView showZeros="0" view="pageBreakPreview" topLeftCell="A174" zoomScale="120" zoomScaleNormal="90" zoomScaleSheetLayoutView="120" workbookViewId="0">
      <selection activeCell="C5" sqref="C5:I5"/>
    </sheetView>
  </sheetViews>
  <sheetFormatPr defaultColWidth="14.7109375" defaultRowHeight="13.5" x14ac:dyDescent="0.2"/>
  <cols>
    <col min="1" max="1" width="5.28515625" style="26" customWidth="1"/>
    <col min="2" max="2" width="47.5703125" style="127" customWidth="1"/>
    <col min="3" max="3" width="6.42578125" style="27" customWidth="1"/>
    <col min="4" max="4" width="11.7109375" style="128" customWidth="1"/>
    <col min="5" max="9" width="11.7109375" style="108" customWidth="1"/>
    <col min="10" max="10" width="14.7109375" style="3"/>
    <col min="11" max="13" width="14.7109375" style="195"/>
    <col min="14" max="16384" width="14.7109375" style="3"/>
  </cols>
  <sheetData>
    <row r="1" spans="1:9" ht="18" x14ac:dyDescent="0.2">
      <c r="A1" s="244" t="s">
        <v>23</v>
      </c>
      <c r="B1" s="245"/>
      <c r="C1" s="245"/>
      <c r="D1" s="245"/>
      <c r="E1" s="245"/>
      <c r="F1" s="245"/>
      <c r="G1" s="245"/>
      <c r="H1" s="245"/>
      <c r="I1" s="246"/>
    </row>
    <row r="2" spans="1:9" x14ac:dyDescent="0.2">
      <c r="A2" s="57" t="s">
        <v>139</v>
      </c>
      <c r="B2" s="121"/>
      <c r="C2" s="116"/>
      <c r="D2" s="129" t="s">
        <v>56</v>
      </c>
      <c r="E2" s="130" t="s">
        <v>57</v>
      </c>
      <c r="F2" s="130"/>
      <c r="G2" s="131" t="s">
        <v>60</v>
      </c>
      <c r="H2" s="132" t="s">
        <v>61</v>
      </c>
      <c r="I2" s="133"/>
    </row>
    <row r="3" spans="1:9" x14ac:dyDescent="0.2">
      <c r="A3" s="57" t="s">
        <v>140</v>
      </c>
      <c r="B3" s="121"/>
      <c r="C3" s="116"/>
      <c r="D3" s="129" t="s">
        <v>58</v>
      </c>
      <c r="E3" s="130" t="s">
        <v>59</v>
      </c>
      <c r="F3" s="130"/>
      <c r="G3" s="131" t="s">
        <v>62</v>
      </c>
      <c r="H3" s="134" t="s">
        <v>296</v>
      </c>
      <c r="I3" s="135"/>
    </row>
    <row r="4" spans="1:9" x14ac:dyDescent="0.2">
      <c r="A4" s="136"/>
      <c r="B4" s="121"/>
      <c r="C4" s="116"/>
      <c r="D4" s="47"/>
      <c r="E4" s="110"/>
      <c r="F4" s="110"/>
      <c r="G4" s="122"/>
      <c r="H4" s="122"/>
      <c r="I4" s="135"/>
    </row>
    <row r="5" spans="1:9" ht="12.75" x14ac:dyDescent="0.2">
      <c r="A5" s="251" t="s">
        <v>98</v>
      </c>
      <c r="B5" s="251" t="s">
        <v>113</v>
      </c>
      <c r="C5" s="251" t="s">
        <v>22</v>
      </c>
      <c r="D5" s="251"/>
      <c r="E5" s="251"/>
      <c r="F5" s="251"/>
      <c r="G5" s="251"/>
      <c r="H5" s="251"/>
      <c r="I5" s="251"/>
    </row>
    <row r="6" spans="1:9" ht="12.75" x14ac:dyDescent="0.2">
      <c r="A6" s="251"/>
      <c r="B6" s="251"/>
      <c r="C6" s="149" t="s">
        <v>114</v>
      </c>
      <c r="D6" s="252" t="s">
        <v>115</v>
      </c>
      <c r="E6" s="252"/>
      <c r="F6" s="252"/>
      <c r="G6" s="252"/>
      <c r="H6" s="252"/>
      <c r="I6" s="180" t="s">
        <v>116</v>
      </c>
    </row>
    <row r="7" spans="1:9" x14ac:dyDescent="0.2">
      <c r="A7" s="176" t="s">
        <v>63</v>
      </c>
      <c r="B7" s="178" t="str">
        <f>PLANILHA!C7</f>
        <v>SERVIÇOS PRELIMINARES</v>
      </c>
      <c r="C7" s="148">
        <v>0</v>
      </c>
      <c r="D7" s="181"/>
      <c r="E7" s="170"/>
      <c r="F7" s="170"/>
      <c r="G7" s="170"/>
      <c r="H7" s="182"/>
      <c r="I7" s="161"/>
    </row>
    <row r="8" spans="1:9" x14ac:dyDescent="0.2">
      <c r="A8" s="95" t="s">
        <v>7</v>
      </c>
      <c r="B8" s="165" t="str">
        <f>PLANILHA!C8</f>
        <v>Raspagem e limpeza do terreno (manual)</v>
      </c>
      <c r="C8" s="96" t="s">
        <v>64</v>
      </c>
      <c r="D8" s="162" t="s">
        <v>117</v>
      </c>
      <c r="E8" s="163" t="s">
        <v>46</v>
      </c>
      <c r="F8" s="163" t="s">
        <v>112</v>
      </c>
      <c r="G8" s="163" t="s">
        <v>24</v>
      </c>
      <c r="H8" s="164" t="s">
        <v>285</v>
      </c>
      <c r="I8" s="164"/>
    </row>
    <row r="9" spans="1:9" x14ac:dyDescent="0.2">
      <c r="A9" s="54"/>
      <c r="B9" s="90" t="s">
        <v>236</v>
      </c>
      <c r="C9" s="91"/>
      <c r="D9" s="92"/>
      <c r="E9" s="93"/>
      <c r="F9" s="93"/>
      <c r="G9" s="93"/>
      <c r="H9" s="94">
        <v>407.41</v>
      </c>
      <c r="I9" s="175">
        <f>SUM(H9)</f>
        <v>407.41</v>
      </c>
    </row>
    <row r="10" spans="1:9" x14ac:dyDescent="0.2">
      <c r="A10" s="95" t="s">
        <v>27</v>
      </c>
      <c r="B10" s="165" t="str">
        <f>PLANILHA!C9</f>
        <v>Locação de obra com gabarito de madeira</v>
      </c>
      <c r="C10" s="96" t="s">
        <v>64</v>
      </c>
      <c r="D10" s="162" t="s">
        <v>117</v>
      </c>
      <c r="E10" s="163" t="s">
        <v>46</v>
      </c>
      <c r="F10" s="163" t="s">
        <v>112</v>
      </c>
      <c r="G10" s="163" t="s">
        <v>24</v>
      </c>
      <c r="H10" s="164" t="s">
        <v>285</v>
      </c>
      <c r="I10" s="164"/>
    </row>
    <row r="11" spans="1:9" x14ac:dyDescent="0.2">
      <c r="A11" s="54"/>
      <c r="B11" s="90" t="s">
        <v>237</v>
      </c>
      <c r="C11" s="91"/>
      <c r="D11" s="92">
        <v>17.8</v>
      </c>
      <c r="E11" s="93">
        <v>10</v>
      </c>
      <c r="F11" s="93"/>
      <c r="G11" s="93">
        <v>1</v>
      </c>
      <c r="H11" s="94">
        <f>G11*E11*D11</f>
        <v>178</v>
      </c>
      <c r="I11" s="175">
        <f>SUM(H11)</f>
        <v>178</v>
      </c>
    </row>
    <row r="12" spans="1:9" x14ac:dyDescent="0.2">
      <c r="A12" s="176" t="s">
        <v>66</v>
      </c>
      <c r="B12" s="178" t="str">
        <f>PLANILHA!C11</f>
        <v>INSTALAÇÃO DO CANTEIRO DE OBRAS</v>
      </c>
      <c r="C12" s="148"/>
      <c r="D12" s="181"/>
      <c r="E12" s="170"/>
      <c r="F12" s="170"/>
      <c r="G12" s="170"/>
      <c r="H12" s="182"/>
      <c r="I12" s="161"/>
    </row>
    <row r="13" spans="1:9" x14ac:dyDescent="0.2">
      <c r="A13" s="95" t="s">
        <v>8</v>
      </c>
      <c r="B13" s="165" t="str">
        <f>PLANILHA!C12</f>
        <v>Placa de obra nas dimensões de 2.0 x 4.0 m, padrão PMI</v>
      </c>
      <c r="C13" s="96" t="s">
        <v>64</v>
      </c>
      <c r="D13" s="162" t="s">
        <v>117</v>
      </c>
      <c r="E13" s="163" t="s">
        <v>46</v>
      </c>
      <c r="F13" s="163" t="s">
        <v>112</v>
      </c>
      <c r="G13" s="163" t="s">
        <v>24</v>
      </c>
      <c r="H13" s="164" t="s">
        <v>285</v>
      </c>
      <c r="I13" s="164"/>
    </row>
    <row r="14" spans="1:9" x14ac:dyDescent="0.2">
      <c r="A14" s="54"/>
      <c r="B14" s="90"/>
      <c r="C14" s="91"/>
      <c r="D14" s="92">
        <v>4</v>
      </c>
      <c r="E14" s="93">
        <v>2</v>
      </c>
      <c r="F14" s="93"/>
      <c r="G14" s="93">
        <v>1</v>
      </c>
      <c r="H14" s="94">
        <f>G14*E14*D14</f>
        <v>8</v>
      </c>
      <c r="I14" s="175">
        <f>SUM(H14)</f>
        <v>8</v>
      </c>
    </row>
    <row r="15" spans="1:9" ht="54" x14ac:dyDescent="0.2">
      <c r="A15" s="95" t="s">
        <v>331</v>
      </c>
      <c r="B15" s="166" t="str">
        <f>PLANILHA!C13</f>
        <v>Barracão para escritório com sanitário área de 14.50 m2, de chapa de compens. 12mm e pontalete 8x8cm, piso cimentado e cobertura de telha de fibroc. 6mm, incl. ponto de luz e cx. de inspeção, conf. projeto (1 utilização)</v>
      </c>
      <c r="C15" s="96" t="s">
        <v>64</v>
      </c>
      <c r="D15" s="162" t="s">
        <v>117</v>
      </c>
      <c r="E15" s="163" t="s">
        <v>46</v>
      </c>
      <c r="F15" s="163" t="s">
        <v>112</v>
      </c>
      <c r="G15" s="163" t="s">
        <v>24</v>
      </c>
      <c r="H15" s="164" t="s">
        <v>285</v>
      </c>
      <c r="I15" s="173"/>
    </row>
    <row r="16" spans="1:9" x14ac:dyDescent="0.2">
      <c r="A16" s="54"/>
      <c r="B16" s="90" t="s">
        <v>238</v>
      </c>
      <c r="C16" s="91"/>
      <c r="D16" s="92"/>
      <c r="E16" s="93"/>
      <c r="F16" s="93"/>
      <c r="G16" s="93"/>
      <c r="H16" s="94">
        <v>14.5</v>
      </c>
      <c r="I16" s="175">
        <f>SUM(H16)</f>
        <v>14.5</v>
      </c>
    </row>
    <row r="17" spans="1:9" ht="54" x14ac:dyDescent="0.2">
      <c r="A17" s="95" t="s">
        <v>30</v>
      </c>
      <c r="B17" s="165" t="str">
        <f>PLANILHA!C14</f>
        <v>Barracão para depósito de cimento área de 10.90m2, de chapa de compensado 12mm e pontaletes 8x8cm, piso cimentado e cobertura de telhas de fibrocimento de 6mm, inclusive ponto de luz, conf. projeto (1 utilização)</v>
      </c>
      <c r="C17" s="96" t="s">
        <v>64</v>
      </c>
      <c r="D17" s="162" t="s">
        <v>117</v>
      </c>
      <c r="E17" s="163" t="s">
        <v>46</v>
      </c>
      <c r="F17" s="163" t="s">
        <v>112</v>
      </c>
      <c r="G17" s="163" t="s">
        <v>24</v>
      </c>
      <c r="H17" s="164" t="s">
        <v>285</v>
      </c>
      <c r="I17" s="173"/>
    </row>
    <row r="18" spans="1:9" x14ac:dyDescent="0.2">
      <c r="A18" s="54"/>
      <c r="B18" s="90" t="s">
        <v>238</v>
      </c>
      <c r="C18" s="91"/>
      <c r="D18" s="92"/>
      <c r="E18" s="93"/>
      <c r="F18" s="93"/>
      <c r="G18" s="93"/>
      <c r="H18" s="94">
        <v>10.9</v>
      </c>
      <c r="I18" s="175">
        <f>SUM(H18)</f>
        <v>10.9</v>
      </c>
    </row>
    <row r="19" spans="1:9" ht="40.5" x14ac:dyDescent="0.2">
      <c r="A19" s="95" t="s">
        <v>118</v>
      </c>
      <c r="B19" s="165" t="str">
        <f>PLANILHA!C15</f>
        <v>Reservatório de poliestileno de 500L, incl. suporte em madeira de 7x12cm e 5x7cm, elevado de 4m, conf. projeto (1 utilização)</v>
      </c>
      <c r="C19" s="96" t="s">
        <v>2</v>
      </c>
      <c r="D19" s="162" t="s">
        <v>117</v>
      </c>
      <c r="E19" s="163" t="s">
        <v>46</v>
      </c>
      <c r="F19" s="163" t="s">
        <v>112</v>
      </c>
      <c r="G19" s="163" t="s">
        <v>24</v>
      </c>
      <c r="H19" s="164" t="s">
        <v>285</v>
      </c>
      <c r="I19" s="173"/>
    </row>
    <row r="20" spans="1:9" x14ac:dyDescent="0.2">
      <c r="A20" s="54"/>
      <c r="B20" s="90" t="s">
        <v>239</v>
      </c>
      <c r="C20" s="91"/>
      <c r="D20" s="92"/>
      <c r="E20" s="93"/>
      <c r="F20" s="93"/>
      <c r="G20" s="93"/>
      <c r="H20" s="94">
        <v>1</v>
      </c>
      <c r="I20" s="175">
        <f>H20</f>
        <v>1</v>
      </c>
    </row>
    <row r="21" spans="1:9" ht="54" x14ac:dyDescent="0.2">
      <c r="A21" s="95" t="s">
        <v>137</v>
      </c>
      <c r="B21" s="165" t="str">
        <f>PLANILHA!C16</f>
        <v>Rede de luz, incl. padrão entrada de energia trifás., cabo de ligação até barracões, quadro de distrib., disj. e chave de força (quando necessário), cons. 20m entre padrão entrada e QDG, conf. projeto (1 utilização)</v>
      </c>
      <c r="C21" s="96" t="s">
        <v>64</v>
      </c>
      <c r="D21" s="162" t="s">
        <v>117</v>
      </c>
      <c r="E21" s="163" t="s">
        <v>46</v>
      </c>
      <c r="F21" s="163" t="s">
        <v>112</v>
      </c>
      <c r="G21" s="163" t="s">
        <v>24</v>
      </c>
      <c r="H21" s="164" t="s">
        <v>285</v>
      </c>
      <c r="I21" s="173"/>
    </row>
    <row r="22" spans="1:9" x14ac:dyDescent="0.2">
      <c r="A22" s="54"/>
      <c r="B22" s="90" t="s">
        <v>239</v>
      </c>
      <c r="C22" s="91"/>
      <c r="D22" s="92">
        <v>10</v>
      </c>
      <c r="E22" s="93"/>
      <c r="F22" s="93"/>
      <c r="G22" s="93">
        <v>1</v>
      </c>
      <c r="H22" s="94">
        <f>G22*D22</f>
        <v>10</v>
      </c>
      <c r="I22" s="175">
        <f>SUM(H22)</f>
        <v>10</v>
      </c>
    </row>
    <row r="23" spans="1:9" ht="14.25" customHeight="1" x14ac:dyDescent="0.2">
      <c r="A23" s="176" t="s">
        <v>69</v>
      </c>
      <c r="B23" s="178" t="str">
        <f>PLANILHA!C18</f>
        <v>MOVIMENTO DE TERRA</v>
      </c>
      <c r="C23" s="148"/>
      <c r="D23" s="181"/>
      <c r="E23" s="170"/>
      <c r="F23" s="170"/>
      <c r="G23" s="170"/>
      <c r="H23" s="182"/>
      <c r="I23" s="161"/>
    </row>
    <row r="24" spans="1:9" ht="27" x14ac:dyDescent="0.2">
      <c r="A24" s="95" t="s">
        <v>9</v>
      </c>
      <c r="B24" s="165" t="str">
        <f>PLANILHA!C19</f>
        <v>Escavação manual em material de 1a. categoria, até 1.50 m de profundidade</v>
      </c>
      <c r="C24" s="96" t="s">
        <v>68</v>
      </c>
      <c r="D24" s="162" t="s">
        <v>117</v>
      </c>
      <c r="E24" s="163" t="s">
        <v>46</v>
      </c>
      <c r="F24" s="163" t="s">
        <v>112</v>
      </c>
      <c r="G24" s="163" t="s">
        <v>24</v>
      </c>
      <c r="H24" s="164" t="s">
        <v>285</v>
      </c>
      <c r="I24" s="164"/>
    </row>
    <row r="25" spans="1:9" ht="27" x14ac:dyDescent="0.2">
      <c r="A25" s="54"/>
      <c r="B25" s="90" t="s">
        <v>240</v>
      </c>
      <c r="C25" s="91"/>
      <c r="D25" s="92">
        <f>0.85+0.1</f>
        <v>0.95</v>
      </c>
      <c r="E25" s="93">
        <f>0.7+0.1</f>
        <v>0.8</v>
      </c>
      <c r="F25" s="93">
        <f>1.5+0.05</f>
        <v>1.55</v>
      </c>
      <c r="G25" s="93">
        <v>10</v>
      </c>
      <c r="H25" s="94">
        <f>G25*F25*E25*D25</f>
        <v>11.78</v>
      </c>
      <c r="I25" s="172"/>
    </row>
    <row r="26" spans="1:9" x14ac:dyDescent="0.2">
      <c r="A26" s="54"/>
      <c r="B26" s="90"/>
      <c r="C26" s="91"/>
      <c r="D26" s="92">
        <f>0.75+0.1</f>
        <v>0.85</v>
      </c>
      <c r="E26" s="93">
        <f>0.75+0.1</f>
        <v>0.85</v>
      </c>
      <c r="F26" s="93">
        <f>1.5+0.05</f>
        <v>1.55</v>
      </c>
      <c r="G26" s="93">
        <v>2</v>
      </c>
      <c r="H26" s="94">
        <f>G26*F26*E26*D26</f>
        <v>2.2400000000000002</v>
      </c>
      <c r="I26" s="172"/>
    </row>
    <row r="27" spans="1:9" x14ac:dyDescent="0.2">
      <c r="A27" s="54"/>
      <c r="B27" s="90"/>
      <c r="C27" s="91"/>
      <c r="D27" s="92">
        <f>1+0.1</f>
        <v>1.1000000000000001</v>
      </c>
      <c r="E27" s="93">
        <f>1+0.1</f>
        <v>1.1000000000000001</v>
      </c>
      <c r="F27" s="93">
        <f>1.5+0.05</f>
        <v>1.55</v>
      </c>
      <c r="G27" s="93">
        <v>3</v>
      </c>
      <c r="H27" s="94">
        <f>G27*F27*E27*D27</f>
        <v>5.63</v>
      </c>
      <c r="I27" s="175"/>
    </row>
    <row r="28" spans="1:9" x14ac:dyDescent="0.2">
      <c r="A28" s="54"/>
      <c r="B28" s="90"/>
      <c r="C28" s="91"/>
      <c r="D28" s="92"/>
      <c r="E28" s="93"/>
      <c r="F28" s="93"/>
      <c r="G28" s="93"/>
      <c r="H28" s="94"/>
      <c r="I28" s="175"/>
    </row>
    <row r="29" spans="1:9" ht="27" x14ac:dyDescent="0.2">
      <c r="A29" s="54"/>
      <c r="B29" s="90" t="s">
        <v>241</v>
      </c>
      <c r="C29" s="91"/>
      <c r="D29" s="92">
        <f>17.8+0.1</f>
        <v>17.899999999999999</v>
      </c>
      <c r="E29" s="93">
        <f>0.15+0.1</f>
        <v>0.25</v>
      </c>
      <c r="F29" s="93">
        <f>0.35+0.05</f>
        <v>0.4</v>
      </c>
      <c r="G29" s="93">
        <v>2</v>
      </c>
      <c r="H29" s="94">
        <f>G29*F29*E29*D29</f>
        <v>3.58</v>
      </c>
      <c r="I29" s="175"/>
    </row>
    <row r="30" spans="1:9" x14ac:dyDescent="0.2">
      <c r="A30" s="54"/>
      <c r="B30" s="90"/>
      <c r="C30" s="91"/>
      <c r="D30" s="92">
        <f>10+0.1</f>
        <v>10.1</v>
      </c>
      <c r="E30" s="93">
        <f>0.15+0.1</f>
        <v>0.25</v>
      </c>
      <c r="F30" s="93">
        <f>0.35+0.05</f>
        <v>0.4</v>
      </c>
      <c r="G30" s="93">
        <v>3</v>
      </c>
      <c r="H30" s="94">
        <f>G30*F30*E30*D30</f>
        <v>3.03</v>
      </c>
      <c r="I30" s="175"/>
    </row>
    <row r="31" spans="1:9" x14ac:dyDescent="0.2">
      <c r="A31" s="54"/>
      <c r="B31" s="90"/>
      <c r="C31" s="91"/>
      <c r="D31" s="92">
        <v>4.2</v>
      </c>
      <c r="E31" s="93">
        <f>0.15+0.1</f>
        <v>0.25</v>
      </c>
      <c r="F31" s="93">
        <f>0.35+0.05</f>
        <v>0.4</v>
      </c>
      <c r="G31" s="93">
        <v>1</v>
      </c>
      <c r="H31" s="94">
        <f>G31*F31*E31*D31</f>
        <v>0.42</v>
      </c>
      <c r="I31" s="175">
        <f>SUM(H25:H31)</f>
        <v>26.68</v>
      </c>
    </row>
    <row r="32" spans="1:9" ht="27" x14ac:dyDescent="0.2">
      <c r="A32" s="95" t="s">
        <v>154</v>
      </c>
      <c r="B32" s="165" t="str">
        <f>PLANILHA!C20</f>
        <v>Reaterro apiloado de cavas de fundação, em camadas de 20 cm</v>
      </c>
      <c r="C32" s="96" t="s">
        <v>68</v>
      </c>
      <c r="D32" s="162"/>
      <c r="E32" s="163"/>
      <c r="F32" s="163" t="s">
        <v>271</v>
      </c>
      <c r="G32" s="163" t="s">
        <v>270</v>
      </c>
      <c r="H32" s="164" t="s">
        <v>285</v>
      </c>
      <c r="I32" s="164"/>
    </row>
    <row r="33" spans="1:13" x14ac:dyDescent="0.2">
      <c r="A33" s="54"/>
      <c r="B33" s="90" t="s">
        <v>269</v>
      </c>
      <c r="C33" s="91"/>
      <c r="D33" s="92"/>
      <c r="E33" s="93"/>
      <c r="F33" s="93">
        <f>I31</f>
        <v>26.68</v>
      </c>
      <c r="G33" s="93">
        <f>I41+I43</f>
        <v>0.51</v>
      </c>
      <c r="H33" s="94">
        <f>F33-G33</f>
        <v>26.17</v>
      </c>
      <c r="I33" s="99">
        <f>SUM(H33)</f>
        <v>26.17</v>
      </c>
    </row>
    <row r="34" spans="1:13" ht="14.25" customHeight="1" x14ac:dyDescent="0.2">
      <c r="A34" s="176" t="s">
        <v>71</v>
      </c>
      <c r="B34" s="178" t="str">
        <f>PLANILHA!C22</f>
        <v>ESTRUTURAS</v>
      </c>
      <c r="C34" s="148"/>
      <c r="D34" s="181"/>
      <c r="E34" s="170"/>
      <c r="F34" s="170"/>
      <c r="G34" s="170"/>
      <c r="H34" s="182"/>
      <c r="I34" s="161"/>
    </row>
    <row r="35" spans="1:13" x14ac:dyDescent="0.2">
      <c r="A35" s="169" t="s">
        <v>10</v>
      </c>
      <c r="B35" s="152" t="str">
        <f>PLANILHA!C23</f>
        <v>INFRA-ESTRUTURA</v>
      </c>
      <c r="C35" s="96"/>
      <c r="D35" s="162"/>
      <c r="E35" s="163"/>
      <c r="F35" s="163"/>
      <c r="G35" s="163"/>
      <c r="H35" s="164"/>
      <c r="I35" s="164"/>
    </row>
    <row r="36" spans="1:13" ht="54" x14ac:dyDescent="0.2">
      <c r="A36" s="95" t="s">
        <v>171</v>
      </c>
      <c r="B36" s="165" t="str">
        <f>PLANILHA!C24</f>
        <v>Fôrma de tábua de madeira de 2.5 x 30.0 cm para fundações, levando-se em conta a utilização 5 vezes (incluido o material, corte, montagem, escoramento e desforma)</v>
      </c>
      <c r="C36" s="96" t="s">
        <v>64</v>
      </c>
      <c r="D36" s="162" t="s">
        <v>117</v>
      </c>
      <c r="E36" s="163" t="s">
        <v>46</v>
      </c>
      <c r="F36" s="163" t="s">
        <v>112</v>
      </c>
      <c r="G36" s="163" t="s">
        <v>24</v>
      </c>
      <c r="H36" s="164" t="s">
        <v>285</v>
      </c>
      <c r="I36" s="164"/>
    </row>
    <row r="37" spans="1:13" x14ac:dyDescent="0.2">
      <c r="A37" s="97"/>
      <c r="B37" s="184" t="s">
        <v>274</v>
      </c>
      <c r="C37" s="98"/>
      <c r="D37" s="156"/>
      <c r="E37" s="157"/>
      <c r="F37" s="157"/>
      <c r="G37" s="157"/>
      <c r="H37" s="192">
        <v>104.3</v>
      </c>
      <c r="I37" s="99">
        <f>H37</f>
        <v>104.3</v>
      </c>
      <c r="K37" s="196"/>
      <c r="L37" s="196"/>
      <c r="M37" s="196"/>
    </row>
    <row r="38" spans="1:13" ht="40.5" x14ac:dyDescent="0.2">
      <c r="A38" s="95" t="s">
        <v>172</v>
      </c>
      <c r="B38" s="165" t="str">
        <f>PLANILHA!C25</f>
        <v>Fornecimento, preparo e aplicação de concreto magro com consumo mínimo de cimento de 250 kg/m3 (brita 1 e 2) - (5% de perdas já incluído no custo)</v>
      </c>
      <c r="C38" s="96" t="s">
        <v>68</v>
      </c>
      <c r="D38" s="162" t="s">
        <v>117</v>
      </c>
      <c r="E38" s="163" t="s">
        <v>46</v>
      </c>
      <c r="F38" s="163" t="s">
        <v>112</v>
      </c>
      <c r="G38" s="163" t="s">
        <v>24</v>
      </c>
      <c r="H38" s="164" t="s">
        <v>285</v>
      </c>
      <c r="I38" s="164"/>
    </row>
    <row r="39" spans="1:13" x14ac:dyDescent="0.2">
      <c r="A39" s="54"/>
      <c r="B39" s="90" t="s">
        <v>242</v>
      </c>
      <c r="C39" s="91"/>
      <c r="D39" s="92">
        <f>0.85</f>
        <v>0.85</v>
      </c>
      <c r="E39" s="93">
        <f>0.7</f>
        <v>0.7</v>
      </c>
      <c r="F39" s="93">
        <v>0.05</v>
      </c>
      <c r="G39" s="93">
        <v>10</v>
      </c>
      <c r="H39" s="94">
        <f>G39*F39*E39*D39</f>
        <v>0.3</v>
      </c>
      <c r="I39" s="175"/>
    </row>
    <row r="40" spans="1:13" x14ac:dyDescent="0.2">
      <c r="A40" s="54"/>
      <c r="B40" s="90"/>
      <c r="C40" s="91"/>
      <c r="D40" s="92">
        <f>0.75</f>
        <v>0.75</v>
      </c>
      <c r="E40" s="93">
        <f>0.75</f>
        <v>0.75</v>
      </c>
      <c r="F40" s="93">
        <v>0.05</v>
      </c>
      <c r="G40" s="93">
        <v>2</v>
      </c>
      <c r="H40" s="94">
        <f>G40*F40*E40*D40</f>
        <v>0.06</v>
      </c>
      <c r="I40" s="175"/>
    </row>
    <row r="41" spans="1:13" x14ac:dyDescent="0.2">
      <c r="A41" s="54"/>
      <c r="B41" s="90"/>
      <c r="C41" s="91"/>
      <c r="D41" s="92">
        <f>1</f>
        <v>1</v>
      </c>
      <c r="E41" s="93">
        <f>1</f>
        <v>1</v>
      </c>
      <c r="F41" s="93">
        <v>0.05</v>
      </c>
      <c r="G41" s="93">
        <v>3</v>
      </c>
      <c r="H41" s="94">
        <f>G41*F41*E41*D41</f>
        <v>0.15</v>
      </c>
      <c r="I41" s="175">
        <f>SUM(H39:H41)</f>
        <v>0.51</v>
      </c>
    </row>
    <row r="42" spans="1:13" ht="27" x14ac:dyDescent="0.2">
      <c r="A42" s="95" t="s">
        <v>173</v>
      </c>
      <c r="B42" s="165" t="str">
        <f>PLANILHA!C26</f>
        <v>Fornecimento, preparo e aplicação de concreto Fck=25 MPa (brita 1 e 2) - (5% de perdas já incluído no custo)</v>
      </c>
      <c r="C42" s="96" t="s">
        <v>68</v>
      </c>
      <c r="D42" s="162" t="s">
        <v>117</v>
      </c>
      <c r="E42" s="163" t="s">
        <v>46</v>
      </c>
      <c r="F42" s="163" t="s">
        <v>112</v>
      </c>
      <c r="G42" s="163" t="s">
        <v>24</v>
      </c>
      <c r="H42" s="164" t="s">
        <v>285</v>
      </c>
      <c r="I42" s="164"/>
    </row>
    <row r="43" spans="1:13" x14ac:dyDescent="0.2">
      <c r="A43" s="54"/>
      <c r="B43" s="184" t="s">
        <v>274</v>
      </c>
      <c r="C43" s="98"/>
      <c r="D43" s="156"/>
      <c r="E43" s="157"/>
      <c r="F43" s="157"/>
      <c r="G43" s="193" t="s">
        <v>277</v>
      </c>
      <c r="H43" s="192">
        <v>9</v>
      </c>
      <c r="I43" s="175"/>
      <c r="K43" s="196"/>
    </row>
    <row r="44" spans="1:13" x14ac:dyDescent="0.2">
      <c r="A44" s="54"/>
      <c r="B44" s="184" t="s">
        <v>275</v>
      </c>
      <c r="C44" s="98"/>
      <c r="D44" s="156"/>
      <c r="E44" s="157"/>
      <c r="F44" s="157"/>
      <c r="G44" s="193" t="s">
        <v>276</v>
      </c>
      <c r="H44" s="192">
        <v>4.8</v>
      </c>
      <c r="I44" s="175">
        <f>SUM(H43:H44)</f>
        <v>13.8</v>
      </c>
    </row>
    <row r="45" spans="1:13" ht="29.25" customHeight="1" x14ac:dyDescent="0.2">
      <c r="A45" s="95" t="s">
        <v>174</v>
      </c>
      <c r="B45" s="166" t="str">
        <f>PLANILHA!C27</f>
        <v>Fornecimento, dobragem e colocação em fôrma, de armadura CA-50 A média, diâmetro de 6.3 a 10.0 mm</v>
      </c>
      <c r="C45" s="96" t="s">
        <v>164</v>
      </c>
      <c r="D45" s="162" t="s">
        <v>117</v>
      </c>
      <c r="E45" s="163" t="s">
        <v>46</v>
      </c>
      <c r="F45" s="163" t="s">
        <v>112</v>
      </c>
      <c r="G45" s="163" t="s">
        <v>24</v>
      </c>
      <c r="H45" s="164" t="s">
        <v>285</v>
      </c>
      <c r="I45" s="167"/>
    </row>
    <row r="46" spans="1:13" x14ac:dyDescent="0.2">
      <c r="A46" s="97"/>
      <c r="B46" s="184" t="s">
        <v>274</v>
      </c>
      <c r="C46" s="98"/>
      <c r="D46" s="92"/>
      <c r="E46" s="93"/>
      <c r="F46" s="93"/>
      <c r="G46" s="193" t="s">
        <v>277</v>
      </c>
      <c r="H46" s="94">
        <v>487.6</v>
      </c>
      <c r="I46" s="99"/>
    </row>
    <row r="47" spans="1:13" x14ac:dyDescent="0.2">
      <c r="A47" s="97"/>
      <c r="B47" s="184" t="s">
        <v>275</v>
      </c>
      <c r="C47" s="98"/>
      <c r="D47" s="92"/>
      <c r="E47" s="93"/>
      <c r="F47" s="93"/>
      <c r="G47" s="193" t="s">
        <v>276</v>
      </c>
      <c r="H47" s="94">
        <v>172.1</v>
      </c>
      <c r="I47" s="99">
        <f>SUM(H46:H47)</f>
        <v>659.7</v>
      </c>
    </row>
    <row r="48" spans="1:13" ht="40.5" x14ac:dyDescent="0.2">
      <c r="A48" s="95" t="s">
        <v>175</v>
      </c>
      <c r="B48" s="166" t="str">
        <f>PLANILHA!C28</f>
        <v>Fornecimento, dobragem e colocação em fôrma, de armadura CA-50 A grossa diâmetro de 12.5 a 25.0 mm (1/2 a 1")</v>
      </c>
      <c r="C48" s="96" t="s">
        <v>164</v>
      </c>
      <c r="D48" s="162" t="s">
        <v>117</v>
      </c>
      <c r="E48" s="163" t="s">
        <v>46</v>
      </c>
      <c r="F48" s="163" t="s">
        <v>112</v>
      </c>
      <c r="G48" s="163" t="s">
        <v>24</v>
      </c>
      <c r="H48" s="164" t="s">
        <v>285</v>
      </c>
      <c r="I48" s="167"/>
    </row>
    <row r="49" spans="1:11" x14ac:dyDescent="0.2">
      <c r="A49" s="97"/>
      <c r="B49" s="184" t="s">
        <v>274</v>
      </c>
      <c r="C49" s="98"/>
      <c r="D49" s="92"/>
      <c r="E49" s="93"/>
      <c r="F49" s="93"/>
      <c r="G49" s="193" t="s">
        <v>277</v>
      </c>
      <c r="H49" s="94">
        <v>15.2</v>
      </c>
      <c r="I49" s="99"/>
    </row>
    <row r="50" spans="1:11" x14ac:dyDescent="0.2">
      <c r="A50" s="97"/>
      <c r="B50" s="184" t="s">
        <v>275</v>
      </c>
      <c r="C50" s="98"/>
      <c r="D50" s="92"/>
      <c r="E50" s="93"/>
      <c r="F50" s="93"/>
      <c r="G50" s="193" t="s">
        <v>276</v>
      </c>
      <c r="H50" s="94">
        <v>115.5</v>
      </c>
      <c r="I50" s="99">
        <f>SUM(H49:H50)</f>
        <v>130.69999999999999</v>
      </c>
    </row>
    <row r="51" spans="1:11" ht="27" x14ac:dyDescent="0.2">
      <c r="A51" s="95" t="s">
        <v>176</v>
      </c>
      <c r="B51" s="166" t="str">
        <f>PLANILHA!C29</f>
        <v>Fornecimento, dobragem e colocação em fôrma, de armadura CA-60 B fina, diâmetro de 4.0 a 7.0mm</v>
      </c>
      <c r="C51" s="96" t="s">
        <v>164</v>
      </c>
      <c r="D51" s="162" t="s">
        <v>117</v>
      </c>
      <c r="E51" s="163" t="s">
        <v>46</v>
      </c>
      <c r="F51" s="163" t="s">
        <v>112</v>
      </c>
      <c r="G51" s="163" t="s">
        <v>24</v>
      </c>
      <c r="H51" s="164" t="s">
        <v>285</v>
      </c>
      <c r="I51" s="167"/>
    </row>
    <row r="52" spans="1:11" x14ac:dyDescent="0.2">
      <c r="A52" s="54"/>
      <c r="B52" s="184" t="s">
        <v>274</v>
      </c>
      <c r="C52" s="91"/>
      <c r="D52" s="92"/>
      <c r="E52" s="93"/>
      <c r="F52" s="93"/>
      <c r="G52" s="193" t="s">
        <v>277</v>
      </c>
      <c r="H52" s="94">
        <v>123.9</v>
      </c>
      <c r="I52" s="99">
        <f>H52</f>
        <v>123.9</v>
      </c>
    </row>
    <row r="53" spans="1:11" x14ac:dyDescent="0.2">
      <c r="A53" s="159" t="s">
        <v>11</v>
      </c>
      <c r="B53" s="83" t="str">
        <f>PLANILHA!C30</f>
        <v>SUPER-ESTRUTURA</v>
      </c>
      <c r="C53" s="137"/>
      <c r="D53" s="138"/>
      <c r="E53" s="139"/>
      <c r="F53" s="139"/>
      <c r="G53" s="139"/>
      <c r="H53" s="140"/>
      <c r="I53" s="140"/>
    </row>
    <row r="54" spans="1:11" ht="54" x14ac:dyDescent="0.2">
      <c r="A54" s="95" t="s">
        <v>177</v>
      </c>
      <c r="B54" s="166" t="str">
        <f>PLANILHA!C31</f>
        <v>Fôrma de tábua de madeira de 2.5 x 30.0 cm para fundações, levando-se em conta a utilização 5 vezes (incluido o material, corte, montagem, escoramento e desforma)</v>
      </c>
      <c r="C54" s="96" t="s">
        <v>64</v>
      </c>
      <c r="D54" s="162" t="s">
        <v>117</v>
      </c>
      <c r="E54" s="163" t="s">
        <v>46</v>
      </c>
      <c r="F54" s="163" t="s">
        <v>112</v>
      </c>
      <c r="G54" s="163" t="s">
        <v>24</v>
      </c>
      <c r="H54" s="164" t="s">
        <v>285</v>
      </c>
      <c r="I54" s="167"/>
    </row>
    <row r="55" spans="1:11" x14ac:dyDescent="0.2">
      <c r="A55" s="177"/>
      <c r="B55" s="184" t="s">
        <v>275</v>
      </c>
      <c r="C55" s="179"/>
      <c r="D55" s="183"/>
      <c r="E55" s="171"/>
      <c r="F55" s="171"/>
      <c r="G55" s="193" t="s">
        <v>278</v>
      </c>
      <c r="H55" s="186">
        <v>99.7</v>
      </c>
      <c r="I55" s="172"/>
    </row>
    <row r="56" spans="1:11" x14ac:dyDescent="0.2">
      <c r="A56" s="177"/>
      <c r="B56" s="184" t="s">
        <v>279</v>
      </c>
      <c r="C56" s="179"/>
      <c r="D56" s="183"/>
      <c r="E56" s="171"/>
      <c r="F56" s="171"/>
      <c r="G56" s="193" t="s">
        <v>342</v>
      </c>
      <c r="H56" s="186">
        <v>4.83</v>
      </c>
      <c r="I56" s="172">
        <f>SUM(H55:H56)</f>
        <v>104.53</v>
      </c>
    </row>
    <row r="57" spans="1:11" ht="40.5" x14ac:dyDescent="0.2">
      <c r="A57" s="95" t="s">
        <v>178</v>
      </c>
      <c r="B57" s="165" t="s">
        <v>272</v>
      </c>
      <c r="C57" s="96" t="s">
        <v>64</v>
      </c>
      <c r="D57" s="162" t="s">
        <v>117</v>
      </c>
      <c r="E57" s="163" t="s">
        <v>46</v>
      </c>
      <c r="F57" s="163" t="s">
        <v>112</v>
      </c>
      <c r="G57" s="163" t="s">
        <v>24</v>
      </c>
      <c r="H57" s="164" t="s">
        <v>285</v>
      </c>
      <c r="I57" s="164"/>
    </row>
    <row r="58" spans="1:11" x14ac:dyDescent="0.2">
      <c r="A58" s="97"/>
      <c r="B58" s="184" t="s">
        <v>273</v>
      </c>
      <c r="C58" s="98"/>
      <c r="D58" s="156">
        <v>13.45</v>
      </c>
      <c r="E58" s="191">
        <v>10</v>
      </c>
      <c r="F58" s="157"/>
      <c r="G58" s="157"/>
      <c r="H58" s="158">
        <f>E58*D58</f>
        <v>134.5</v>
      </c>
      <c r="I58" s="185">
        <f>H58</f>
        <v>134.5</v>
      </c>
    </row>
    <row r="59" spans="1:11" ht="27" x14ac:dyDescent="0.2">
      <c r="A59" s="95" t="s">
        <v>233</v>
      </c>
      <c r="B59" s="166" t="str">
        <f>PLANILHA!C33</f>
        <v>Fornecimento, preparo e aplicação de concreto Fck=25 MPa (brita 1 e 2) - (5% de perdas já incluído no custo)</v>
      </c>
      <c r="C59" s="96" t="s">
        <v>68</v>
      </c>
      <c r="D59" s="162" t="s">
        <v>117</v>
      </c>
      <c r="E59" s="163" t="s">
        <v>46</v>
      </c>
      <c r="F59" s="163" t="s">
        <v>112</v>
      </c>
      <c r="G59" s="163" t="s">
        <v>24</v>
      </c>
      <c r="H59" s="164" t="s">
        <v>285</v>
      </c>
      <c r="I59" s="167"/>
    </row>
    <row r="60" spans="1:11" x14ac:dyDescent="0.2">
      <c r="A60" s="97"/>
      <c r="B60" s="184" t="s">
        <v>275</v>
      </c>
      <c r="C60" s="98"/>
      <c r="D60" s="92"/>
      <c r="E60" s="93"/>
      <c r="F60" s="93"/>
      <c r="G60" s="194" t="s">
        <v>280</v>
      </c>
      <c r="H60" s="94">
        <f>10.34-H44</f>
        <v>5.54</v>
      </c>
      <c r="I60" s="99"/>
    </row>
    <row r="61" spans="1:11" x14ac:dyDescent="0.2">
      <c r="A61" s="97"/>
      <c r="B61" s="184" t="s">
        <v>279</v>
      </c>
      <c r="C61" s="98"/>
      <c r="D61" s="92"/>
      <c r="E61" s="93"/>
      <c r="F61" s="93"/>
      <c r="G61" s="194" t="s">
        <v>281</v>
      </c>
      <c r="H61" s="94">
        <v>16.04</v>
      </c>
      <c r="I61" s="99"/>
    </row>
    <row r="62" spans="1:11" x14ac:dyDescent="0.2">
      <c r="A62" s="97"/>
      <c r="B62" s="184" t="s">
        <v>279</v>
      </c>
      <c r="C62" s="91"/>
      <c r="D62" s="92"/>
      <c r="E62" s="93"/>
      <c r="F62" s="93"/>
      <c r="G62" s="194" t="s">
        <v>342</v>
      </c>
      <c r="H62" s="188">
        <v>0.44</v>
      </c>
      <c r="I62" s="99">
        <f>SUM(H60:H62)</f>
        <v>22.02</v>
      </c>
    </row>
    <row r="63" spans="1:11" ht="27" x14ac:dyDescent="0.2">
      <c r="A63" s="95" t="s">
        <v>179</v>
      </c>
      <c r="B63" s="165" t="str">
        <f>PLANILHA!C34</f>
        <v>Fornecimento, dobragem e colocação em fôrma, de armadura CA-50 A média, diâmetro de 6.3 a 10.0 mm</v>
      </c>
      <c r="C63" s="96" t="s">
        <v>164</v>
      </c>
      <c r="D63" s="162" t="s">
        <v>117</v>
      </c>
      <c r="E63" s="163" t="s">
        <v>119</v>
      </c>
      <c r="F63" s="163" t="s">
        <v>120</v>
      </c>
      <c r="G63" s="163" t="s">
        <v>24</v>
      </c>
      <c r="H63" s="164" t="s">
        <v>285</v>
      </c>
      <c r="I63" s="173"/>
      <c r="K63" s="197">
        <f>SUM(I64:I72)</f>
        <v>1439.3</v>
      </c>
    </row>
    <row r="64" spans="1:11" x14ac:dyDescent="0.2">
      <c r="A64" s="54"/>
      <c r="B64" s="184" t="s">
        <v>275</v>
      </c>
      <c r="C64" s="91"/>
      <c r="D64" s="92"/>
      <c r="E64" s="93"/>
      <c r="F64" s="93"/>
      <c r="G64" s="193" t="s">
        <v>278</v>
      </c>
      <c r="H64" s="188">
        <f>174.6+180.3-H47</f>
        <v>182.8</v>
      </c>
      <c r="I64" s="187"/>
    </row>
    <row r="65" spans="1:11" x14ac:dyDescent="0.2">
      <c r="A65" s="54"/>
      <c r="B65" s="184" t="s">
        <v>279</v>
      </c>
      <c r="C65" s="91"/>
      <c r="D65" s="92"/>
      <c r="E65" s="93"/>
      <c r="F65" s="93"/>
      <c r="G65" s="194" t="s">
        <v>282</v>
      </c>
      <c r="H65" s="188">
        <f>472.4+446.9</f>
        <v>919.3</v>
      </c>
      <c r="I65" s="187"/>
    </row>
    <row r="66" spans="1:11" x14ac:dyDescent="0.2">
      <c r="A66" s="54"/>
      <c r="B66" s="184" t="s">
        <v>279</v>
      </c>
      <c r="C66" s="91"/>
      <c r="D66" s="92"/>
      <c r="E66" s="93"/>
      <c r="F66" s="93"/>
      <c r="G66" s="194" t="s">
        <v>342</v>
      </c>
      <c r="H66" s="188">
        <v>10.1</v>
      </c>
      <c r="I66" s="187">
        <f>SUM(H64:H66)</f>
        <v>1112.2</v>
      </c>
    </row>
    <row r="67" spans="1:11" ht="27" x14ac:dyDescent="0.2">
      <c r="A67" s="95" t="s">
        <v>180</v>
      </c>
      <c r="B67" s="166" t="str">
        <f>PLANILHA!C35</f>
        <v>Fornecimento, dobragem e colocação em fôrma, de armadura CA-50 A grossa, diâmetro de 12.5 a 25.0mm</v>
      </c>
      <c r="C67" s="96" t="s">
        <v>164</v>
      </c>
      <c r="D67" s="162" t="s">
        <v>117</v>
      </c>
      <c r="E67" s="163" t="s">
        <v>46</v>
      </c>
      <c r="F67" s="163" t="s">
        <v>112</v>
      </c>
      <c r="G67" s="163" t="s">
        <v>24</v>
      </c>
      <c r="H67" s="164" t="s">
        <v>285</v>
      </c>
      <c r="I67" s="167"/>
    </row>
    <row r="68" spans="1:11" x14ac:dyDescent="0.2">
      <c r="A68" s="54"/>
      <c r="B68" s="184" t="s">
        <v>275</v>
      </c>
      <c r="C68" s="91"/>
      <c r="D68" s="92"/>
      <c r="E68" s="93"/>
      <c r="F68" s="93"/>
      <c r="G68" s="193" t="s">
        <v>278</v>
      </c>
      <c r="H68" s="188">
        <f>269.9-H50</f>
        <v>154.4</v>
      </c>
      <c r="I68" s="187"/>
    </row>
    <row r="69" spans="1:11" x14ac:dyDescent="0.2">
      <c r="A69" s="54"/>
      <c r="B69" s="184" t="s">
        <v>279</v>
      </c>
      <c r="C69" s="91"/>
      <c r="D69" s="92"/>
      <c r="E69" s="93"/>
      <c r="F69" s="93"/>
      <c r="G69" s="194" t="s">
        <v>282</v>
      </c>
      <c r="H69" s="188">
        <v>65</v>
      </c>
      <c r="I69" s="187">
        <f>SUM(H68:H69)</f>
        <v>219.4</v>
      </c>
    </row>
    <row r="70" spans="1:11" ht="27" x14ac:dyDescent="0.2">
      <c r="A70" s="95" t="s">
        <v>284</v>
      </c>
      <c r="B70" s="166" t="str">
        <f>PLANILHA!C36</f>
        <v>Fornecimento, dobragem e colocação em fôrma, de armadura CA-60 B fina, diâmetro de 4.0 a 7.0mm</v>
      </c>
      <c r="C70" s="96" t="s">
        <v>164</v>
      </c>
      <c r="D70" s="162" t="s">
        <v>117</v>
      </c>
      <c r="E70" s="163" t="s">
        <v>46</v>
      </c>
      <c r="F70" s="163" t="s">
        <v>112</v>
      </c>
      <c r="G70" s="163" t="s">
        <v>24</v>
      </c>
      <c r="H70" s="164" t="s">
        <v>285</v>
      </c>
      <c r="I70" s="167"/>
    </row>
    <row r="71" spans="1:11" x14ac:dyDescent="0.2">
      <c r="A71" s="54"/>
      <c r="B71" s="184" t="s">
        <v>275</v>
      </c>
      <c r="C71" s="91"/>
      <c r="D71" s="92"/>
      <c r="E71" s="93"/>
      <c r="F71" s="93"/>
      <c r="G71" s="193" t="s">
        <v>278</v>
      </c>
      <c r="H71" s="188">
        <v>95.1</v>
      </c>
      <c r="I71" s="187"/>
    </row>
    <row r="72" spans="1:11" x14ac:dyDescent="0.2">
      <c r="A72" s="54"/>
      <c r="B72" s="184" t="s">
        <v>279</v>
      </c>
      <c r="C72" s="91"/>
      <c r="D72" s="92"/>
      <c r="E72" s="93"/>
      <c r="F72" s="93"/>
      <c r="G72" s="194" t="s">
        <v>282</v>
      </c>
      <c r="H72" s="188">
        <v>12.6</v>
      </c>
      <c r="I72" s="187">
        <f>SUM(H71:H72)</f>
        <v>107.7</v>
      </c>
    </row>
    <row r="73" spans="1:11" x14ac:dyDescent="0.2">
      <c r="A73" s="176" t="s">
        <v>72</v>
      </c>
      <c r="B73" s="178" t="str">
        <f>PLANILHA!C38</f>
        <v>PAREDES E PAINÉIS</v>
      </c>
      <c r="C73" s="148"/>
      <c r="D73" s="181"/>
      <c r="E73" s="170"/>
      <c r="F73" s="170"/>
      <c r="G73" s="170"/>
      <c r="H73" s="182"/>
      <c r="I73" s="161"/>
    </row>
    <row r="74" spans="1:11" ht="54" x14ac:dyDescent="0.2">
      <c r="A74" s="95" t="s">
        <v>346</v>
      </c>
      <c r="B74" s="166" t="str">
        <f>PLANILHA!C39</f>
        <v>Alvenaria de blocos de concreto 9x19x39cm, c/ resist. mínimo a compres. 2.5 MPa, assent. c/ arg. de cimento, cal hidratada CH1 e areia no traço 1:0.5:8 esp. das juntas 10mm e esp. das paredes, s/ rev. 9cm</v>
      </c>
      <c r="C74" s="96" t="s">
        <v>64</v>
      </c>
      <c r="D74" s="162" t="s">
        <v>117</v>
      </c>
      <c r="E74" s="163" t="s">
        <v>46</v>
      </c>
      <c r="F74" s="163" t="s">
        <v>112</v>
      </c>
      <c r="G74" s="163" t="s">
        <v>24</v>
      </c>
      <c r="H74" s="164" t="s">
        <v>285</v>
      </c>
      <c r="I74" s="167"/>
      <c r="J74" s="189">
        <f>SUM(I74:I75)</f>
        <v>0</v>
      </c>
      <c r="K74" s="195" t="e">
        <f>I75/J74</f>
        <v>#DIV/0!</v>
      </c>
    </row>
    <row r="75" spans="1:11" x14ac:dyDescent="0.2">
      <c r="A75" s="97"/>
      <c r="B75" s="100" t="s">
        <v>244</v>
      </c>
      <c r="C75" s="98"/>
      <c r="D75" s="92">
        <v>1.6</v>
      </c>
      <c r="E75" s="93"/>
      <c r="F75" s="93">
        <v>2.7</v>
      </c>
      <c r="G75" s="93">
        <v>4</v>
      </c>
      <c r="H75" s="94">
        <f>G75*F75*D75</f>
        <v>17.28</v>
      </c>
      <c r="I75" s="187"/>
    </row>
    <row r="76" spans="1:11" x14ac:dyDescent="0.2">
      <c r="A76" s="97"/>
      <c r="B76" s="100" t="s">
        <v>243</v>
      </c>
      <c r="C76" s="98"/>
      <c r="D76" s="92">
        <v>12.9</v>
      </c>
      <c r="E76" s="93"/>
      <c r="F76" s="93">
        <f>1.2-0.4</f>
        <v>0.8</v>
      </c>
      <c r="G76" s="93">
        <v>2</v>
      </c>
      <c r="H76" s="94">
        <f>G76*F76*D76</f>
        <v>20.64</v>
      </c>
      <c r="I76" s="187"/>
    </row>
    <row r="77" spans="1:11" x14ac:dyDescent="0.2">
      <c r="A77" s="97"/>
      <c r="B77" s="100"/>
      <c r="C77" s="98"/>
      <c r="D77" s="92">
        <v>9.1</v>
      </c>
      <c r="E77" s="93"/>
      <c r="F77" s="93">
        <v>0.8</v>
      </c>
      <c r="G77" s="93">
        <v>2</v>
      </c>
      <c r="H77" s="94">
        <f>G77*F77*D77</f>
        <v>14.56</v>
      </c>
      <c r="I77" s="187">
        <f>SUM(H75:H77)</f>
        <v>52.48</v>
      </c>
    </row>
    <row r="78" spans="1:11" ht="19.5" customHeight="1" x14ac:dyDescent="0.2">
      <c r="A78" s="176" t="s">
        <v>121</v>
      </c>
      <c r="B78" s="178" t="str">
        <f>PLANILHA!C41</f>
        <v>ESQUADRIAS METÁLICAS</v>
      </c>
      <c r="C78" s="148"/>
      <c r="D78" s="181"/>
      <c r="E78" s="170"/>
      <c r="F78" s="170"/>
      <c r="G78" s="170"/>
      <c r="H78" s="182"/>
      <c r="I78" s="161"/>
    </row>
    <row r="79" spans="1:11" ht="40.5" x14ac:dyDescent="0.2">
      <c r="A79" s="95" t="s">
        <v>13</v>
      </c>
      <c r="B79" s="166" t="str">
        <f>PLANILHA!C42</f>
        <v>Báscula para vidro em alumínio anodizado cor natural, linha 25, completa, com tranca, caixilho, alizar e contramarco, exclusive vidro</v>
      </c>
      <c r="C79" s="96" t="s">
        <v>64</v>
      </c>
      <c r="D79" s="162" t="s">
        <v>117</v>
      </c>
      <c r="E79" s="163" t="s">
        <v>46</v>
      </c>
      <c r="F79" s="163" t="s">
        <v>112</v>
      </c>
      <c r="G79" s="163" t="s">
        <v>24</v>
      </c>
      <c r="H79" s="164" t="s">
        <v>285</v>
      </c>
      <c r="I79" s="167"/>
    </row>
    <row r="80" spans="1:11" x14ac:dyDescent="0.2">
      <c r="A80" s="97"/>
      <c r="B80" s="100" t="s">
        <v>244</v>
      </c>
      <c r="C80" s="98"/>
      <c r="D80" s="92">
        <v>0.6</v>
      </c>
      <c r="E80" s="93"/>
      <c r="F80" s="93">
        <v>0.4</v>
      </c>
      <c r="G80" s="93">
        <v>1</v>
      </c>
      <c r="H80" s="94">
        <f>G80*F80*D80</f>
        <v>0.24</v>
      </c>
      <c r="I80" s="187">
        <f>H80</f>
        <v>0.24</v>
      </c>
    </row>
    <row r="81" spans="1:9" ht="40.5" x14ac:dyDescent="0.2">
      <c r="A81" s="95" t="s">
        <v>14</v>
      </c>
      <c r="B81" s="166" t="str">
        <f>PLANILHA!C43</f>
        <v>Porta de abrir tipo veneziana em alumínio anodizado, linha 25, completa, incl. puxador com tranca, caixilho, alizar e contramarco</v>
      </c>
      <c r="C81" s="96" t="s">
        <v>64</v>
      </c>
      <c r="D81" s="162" t="s">
        <v>117</v>
      </c>
      <c r="E81" s="163" t="s">
        <v>46</v>
      </c>
      <c r="F81" s="163" t="s">
        <v>112</v>
      </c>
      <c r="G81" s="163" t="s">
        <v>24</v>
      </c>
      <c r="H81" s="164" t="s">
        <v>285</v>
      </c>
      <c r="I81" s="167"/>
    </row>
    <row r="82" spans="1:9" x14ac:dyDescent="0.2">
      <c r="A82" s="97"/>
      <c r="B82" s="100" t="s">
        <v>244</v>
      </c>
      <c r="C82" s="98"/>
      <c r="D82" s="92">
        <v>0.6</v>
      </c>
      <c r="E82" s="93"/>
      <c r="F82" s="93">
        <v>2.1</v>
      </c>
      <c r="G82" s="93">
        <v>1</v>
      </c>
      <c r="H82" s="94">
        <f>G82*F82*D82</f>
        <v>1.26</v>
      </c>
      <c r="I82" s="187">
        <f>H82</f>
        <v>1.26</v>
      </c>
    </row>
    <row r="83" spans="1:9" x14ac:dyDescent="0.2">
      <c r="A83" s="176" t="s">
        <v>77</v>
      </c>
      <c r="B83" s="178" t="str">
        <f>PLANILHA!C45</f>
        <v>VIDROS E ESPELHOS</v>
      </c>
      <c r="C83" s="148">
        <v>0</v>
      </c>
      <c r="D83" s="181"/>
      <c r="E83" s="170"/>
      <c r="F83" s="170"/>
      <c r="G83" s="170"/>
      <c r="H83" s="182"/>
      <c r="I83" s="161"/>
    </row>
    <row r="84" spans="1:9" x14ac:dyDescent="0.2">
      <c r="A84" s="95" t="s">
        <v>15</v>
      </c>
      <c r="B84" s="166" t="str">
        <f>PLANILHA!C46</f>
        <v>Vidro plano transparente liso, com 4 mm de espessura</v>
      </c>
      <c r="C84" s="96" t="s">
        <v>64</v>
      </c>
      <c r="D84" s="162" t="s">
        <v>117</v>
      </c>
      <c r="E84" s="163" t="s">
        <v>46</v>
      </c>
      <c r="F84" s="163" t="s">
        <v>112</v>
      </c>
      <c r="G84" s="163" t="s">
        <v>24</v>
      </c>
      <c r="H84" s="164" t="s">
        <v>285</v>
      </c>
      <c r="I84" s="167"/>
    </row>
    <row r="85" spans="1:9" x14ac:dyDescent="0.2">
      <c r="A85" s="54"/>
      <c r="B85" s="100" t="s">
        <v>245</v>
      </c>
      <c r="C85" s="98"/>
      <c r="D85" s="92">
        <v>0.6</v>
      </c>
      <c r="E85" s="93"/>
      <c r="F85" s="93">
        <v>0.4</v>
      </c>
      <c r="G85" s="93">
        <v>1</v>
      </c>
      <c r="H85" s="94">
        <f>G85*F85*D85</f>
        <v>0.24</v>
      </c>
      <c r="I85" s="187">
        <f>H85</f>
        <v>0.24</v>
      </c>
    </row>
    <row r="86" spans="1:9" x14ac:dyDescent="0.2">
      <c r="A86" s="176" t="s">
        <v>122</v>
      </c>
      <c r="B86" s="178" t="str">
        <f>PLANILHA!C48</f>
        <v>COBERTURA</v>
      </c>
      <c r="C86" s="148">
        <v>0</v>
      </c>
      <c r="D86" s="181"/>
      <c r="E86" s="170"/>
      <c r="F86" s="170"/>
      <c r="G86" s="170"/>
      <c r="H86" s="182"/>
      <c r="I86" s="161"/>
    </row>
    <row r="87" spans="1:9" ht="67.5" x14ac:dyDescent="0.2">
      <c r="A87" s="95" t="s">
        <v>16</v>
      </c>
      <c r="B87" s="166" t="str">
        <f>PLANILHA!C49</f>
        <v>Forn e assent de telhas de liga de alumínio e zinco (galvalume), ondulada, esp. mínima 0.43mm, alt. Mínima de onda 17mm, sobrep. lateral de uma onda e longit. 200mm c/ mínimo de 3 apoios, assent. c/ utiliz. de fitas anti-corrosiva</v>
      </c>
      <c r="C87" s="96" t="s">
        <v>64</v>
      </c>
      <c r="D87" s="162" t="s">
        <v>117</v>
      </c>
      <c r="E87" s="163" t="s">
        <v>46</v>
      </c>
      <c r="F87" s="163" t="s">
        <v>112</v>
      </c>
      <c r="G87" s="163" t="s">
        <v>24</v>
      </c>
      <c r="H87" s="164" t="s">
        <v>285</v>
      </c>
      <c r="I87" s="167"/>
    </row>
    <row r="88" spans="1:9" x14ac:dyDescent="0.2">
      <c r="A88" s="54"/>
      <c r="B88" s="90" t="s">
        <v>246</v>
      </c>
      <c r="C88" s="91"/>
      <c r="D88" s="92">
        <v>19.600000000000001</v>
      </c>
      <c r="E88" s="93">
        <v>11.8</v>
      </c>
      <c r="F88" s="93"/>
      <c r="G88" s="93">
        <v>1</v>
      </c>
      <c r="H88" s="94">
        <f>G88*E88*D88</f>
        <v>231.28</v>
      </c>
      <c r="I88" s="187">
        <f>H88</f>
        <v>231.28</v>
      </c>
    </row>
    <row r="89" spans="1:9" ht="54" x14ac:dyDescent="0.2">
      <c r="A89" s="95" t="s">
        <v>35</v>
      </c>
      <c r="B89" s="166" t="str">
        <f>PLANILHA!C50</f>
        <v>Estrut. metálica p/ quadra poliesp. coberta constituída por perfis formados a frio, aço estrutural ASTM A-570 G33 (terças) ASTM A-36 (demais perfis) c/ o sistema de trat. e pint conf descrito em notas da planilha</v>
      </c>
      <c r="C89" s="96" t="s">
        <v>164</v>
      </c>
      <c r="D89" s="162"/>
      <c r="E89" s="163" t="s">
        <v>247</v>
      </c>
      <c r="F89" s="163" t="s">
        <v>248</v>
      </c>
      <c r="G89" s="163" t="s">
        <v>24</v>
      </c>
      <c r="H89" s="164" t="s">
        <v>285</v>
      </c>
      <c r="I89" s="167"/>
    </row>
    <row r="90" spans="1:9" x14ac:dyDescent="0.2">
      <c r="A90" s="54"/>
      <c r="B90" s="90" t="s">
        <v>249</v>
      </c>
      <c r="C90" s="91"/>
      <c r="D90" s="92"/>
      <c r="E90" s="93">
        <v>10</v>
      </c>
      <c r="F90" s="93">
        <v>231.28</v>
      </c>
      <c r="G90" s="93">
        <v>1</v>
      </c>
      <c r="H90" s="188">
        <f>G90*F90*E90</f>
        <v>2312.8000000000002</v>
      </c>
      <c r="I90" s="187">
        <f>H90</f>
        <v>2312.8000000000002</v>
      </c>
    </row>
    <row r="91" spans="1:9" x14ac:dyDescent="0.2">
      <c r="A91" s="95" t="s">
        <v>36</v>
      </c>
      <c r="B91" s="166" t="str">
        <f>PLANILHA!C51</f>
        <v>Calha em chapa galvanizada com largura de 40 cm</v>
      </c>
      <c r="C91" s="96" t="s">
        <v>1</v>
      </c>
      <c r="D91" s="162" t="s">
        <v>117</v>
      </c>
      <c r="E91" s="163" t="s">
        <v>46</v>
      </c>
      <c r="F91" s="163" t="s">
        <v>112</v>
      </c>
      <c r="G91" s="163" t="s">
        <v>24</v>
      </c>
      <c r="H91" s="164" t="s">
        <v>285</v>
      </c>
      <c r="I91" s="167"/>
    </row>
    <row r="92" spans="1:9" x14ac:dyDescent="0.2">
      <c r="A92" s="54"/>
      <c r="B92" s="90" t="s">
        <v>250</v>
      </c>
      <c r="C92" s="91"/>
      <c r="D92" s="92">
        <v>19.600000000000001</v>
      </c>
      <c r="E92" s="93"/>
      <c r="F92" s="93"/>
      <c r="G92" s="93">
        <v>2</v>
      </c>
      <c r="H92" s="94">
        <f>G92*D92</f>
        <v>39.200000000000003</v>
      </c>
      <c r="I92" s="187">
        <f>H92</f>
        <v>39.200000000000003</v>
      </c>
    </row>
    <row r="93" spans="1:9" x14ac:dyDescent="0.2">
      <c r="A93" s="95" t="s">
        <v>192</v>
      </c>
      <c r="B93" s="166" t="str">
        <f>PLANILHA!C52</f>
        <v xml:space="preserve"> Forro PVC branco L = 20 cm, frisado, colocado</v>
      </c>
      <c r="C93" s="96" t="s">
        <v>64</v>
      </c>
      <c r="D93" s="162" t="s">
        <v>117</v>
      </c>
      <c r="E93" s="163" t="s">
        <v>46</v>
      </c>
      <c r="F93" s="163" t="s">
        <v>112</v>
      </c>
      <c r="G93" s="163" t="s">
        <v>24</v>
      </c>
      <c r="H93" s="164" t="s">
        <v>285</v>
      </c>
      <c r="I93" s="167"/>
    </row>
    <row r="94" spans="1:9" x14ac:dyDescent="0.2">
      <c r="A94" s="54"/>
      <c r="B94" s="90" t="s">
        <v>244</v>
      </c>
      <c r="C94" s="91"/>
      <c r="D94" s="92">
        <v>1.6</v>
      </c>
      <c r="E94" s="93">
        <v>1.3</v>
      </c>
      <c r="F94" s="93"/>
      <c r="G94" s="93">
        <v>1</v>
      </c>
      <c r="H94" s="94">
        <f>G94*E94*D94</f>
        <v>2.08</v>
      </c>
      <c r="I94" s="187">
        <f>H94</f>
        <v>2.08</v>
      </c>
    </row>
    <row r="95" spans="1:9" x14ac:dyDescent="0.2">
      <c r="A95" s="176" t="s">
        <v>123</v>
      </c>
      <c r="B95" s="178" t="str">
        <f>PLANILHA!C54</f>
        <v>REVESTIMENTO DE PAREDES</v>
      </c>
      <c r="C95" s="148">
        <v>0</v>
      </c>
      <c r="D95" s="181"/>
      <c r="E95" s="170"/>
      <c r="F95" s="170"/>
      <c r="G95" s="170"/>
      <c r="H95" s="182"/>
      <c r="I95" s="161"/>
    </row>
    <row r="96" spans="1:9" ht="40.5" x14ac:dyDescent="0.2">
      <c r="A96" s="95" t="s">
        <v>17</v>
      </c>
      <c r="B96" s="166" t="str">
        <f>PLANILHA!C55</f>
        <v>Chapisco de argamassa de cimento e areia média ou grossa lavada no traço 1:3, espessura 5mm, com utilização de impermeabilizante</v>
      </c>
      <c r="C96" s="96" t="s">
        <v>64</v>
      </c>
      <c r="D96" s="162" t="s">
        <v>117</v>
      </c>
      <c r="E96" s="163" t="s">
        <v>46</v>
      </c>
      <c r="F96" s="163" t="s">
        <v>112</v>
      </c>
      <c r="G96" s="163" t="s">
        <v>24</v>
      </c>
      <c r="H96" s="164" t="s">
        <v>285</v>
      </c>
      <c r="I96" s="167"/>
    </row>
    <row r="97" spans="1:10" x14ac:dyDescent="0.2">
      <c r="A97" s="54"/>
      <c r="B97" s="90" t="s">
        <v>251</v>
      </c>
      <c r="C97" s="91"/>
      <c r="D97" s="92">
        <v>13.45</v>
      </c>
      <c r="E97" s="93"/>
      <c r="F97" s="93">
        <v>1.19</v>
      </c>
      <c r="G97" s="93">
        <v>2</v>
      </c>
      <c r="H97" s="94">
        <f>G97*F97*D97</f>
        <v>32.01</v>
      </c>
      <c r="I97" s="174"/>
    </row>
    <row r="98" spans="1:10" x14ac:dyDescent="0.2">
      <c r="A98" s="54"/>
      <c r="B98" s="90" t="s">
        <v>251</v>
      </c>
      <c r="C98" s="91"/>
      <c r="D98" s="92">
        <v>10</v>
      </c>
      <c r="E98" s="93"/>
      <c r="F98" s="93">
        <v>1.19</v>
      </c>
      <c r="G98" s="93">
        <v>2</v>
      </c>
      <c r="H98" s="94">
        <f>G98*F98*D98</f>
        <v>23.8</v>
      </c>
      <c r="I98" s="175"/>
    </row>
    <row r="99" spans="1:10" x14ac:dyDescent="0.2">
      <c r="A99" s="54"/>
      <c r="B99" s="90" t="s">
        <v>252</v>
      </c>
      <c r="C99" s="91"/>
      <c r="D99" s="92">
        <v>5.8</v>
      </c>
      <c r="E99" s="93"/>
      <c r="F99" s="93">
        <v>2.7</v>
      </c>
      <c r="G99" s="93">
        <v>1</v>
      </c>
      <c r="H99" s="94">
        <f>G99*F99*D99</f>
        <v>15.66</v>
      </c>
      <c r="I99" s="175"/>
      <c r="J99" s="189"/>
    </row>
    <row r="100" spans="1:10" x14ac:dyDescent="0.2">
      <c r="A100" s="54"/>
      <c r="B100" s="90" t="s">
        <v>253</v>
      </c>
      <c r="C100" s="91"/>
      <c r="D100" s="92">
        <v>7</v>
      </c>
      <c r="E100" s="93"/>
      <c r="F100" s="93">
        <v>2.7</v>
      </c>
      <c r="G100" s="93">
        <v>1</v>
      </c>
      <c r="H100" s="94">
        <f>G100*F100*D100</f>
        <v>18.899999999999999</v>
      </c>
      <c r="I100" s="175">
        <f>SUM(H97:H100)</f>
        <v>90.37</v>
      </c>
    </row>
    <row r="101" spans="1:10" ht="40.5" x14ac:dyDescent="0.2">
      <c r="A101" s="95" t="s">
        <v>124</v>
      </c>
      <c r="B101" s="166" t="str">
        <f>PLANILHA!C56</f>
        <v>Reboco tipo paulista de argamassa de cimento, cal hidratada CH1 e areia média ou grossa lavada no traço 1:0.5:6, espessura 25 mm</v>
      </c>
      <c r="C101" s="96" t="s">
        <v>64</v>
      </c>
      <c r="D101" s="162" t="s">
        <v>117</v>
      </c>
      <c r="E101" s="163" t="s">
        <v>46</v>
      </c>
      <c r="F101" s="163" t="s">
        <v>112</v>
      </c>
      <c r="G101" s="163" t="s">
        <v>24</v>
      </c>
      <c r="H101" s="164" t="s">
        <v>285</v>
      </c>
      <c r="I101" s="167"/>
    </row>
    <row r="102" spans="1:10" x14ac:dyDescent="0.2">
      <c r="A102" s="54"/>
      <c r="B102" s="90" t="s">
        <v>251</v>
      </c>
      <c r="C102" s="91"/>
      <c r="D102" s="92">
        <v>13.45</v>
      </c>
      <c r="E102" s="93"/>
      <c r="F102" s="93">
        <v>1.19</v>
      </c>
      <c r="G102" s="93">
        <v>2</v>
      </c>
      <c r="H102" s="94">
        <f>G102*F102*D102</f>
        <v>32.01</v>
      </c>
      <c r="I102" s="174"/>
    </row>
    <row r="103" spans="1:10" x14ac:dyDescent="0.2">
      <c r="A103" s="54"/>
      <c r="B103" s="90" t="s">
        <v>251</v>
      </c>
      <c r="C103" s="91"/>
      <c r="D103" s="92">
        <v>10</v>
      </c>
      <c r="E103" s="93"/>
      <c r="F103" s="93">
        <v>1.19</v>
      </c>
      <c r="G103" s="93">
        <v>2</v>
      </c>
      <c r="H103" s="94">
        <f>G103*F103*D103</f>
        <v>23.8</v>
      </c>
      <c r="I103" s="175"/>
      <c r="J103" s="189"/>
    </row>
    <row r="104" spans="1:10" x14ac:dyDescent="0.2">
      <c r="A104" s="54"/>
      <c r="B104" s="90" t="s">
        <v>252</v>
      </c>
      <c r="C104" s="91"/>
      <c r="D104" s="92">
        <v>5.8</v>
      </c>
      <c r="E104" s="93"/>
      <c r="F104" s="93">
        <v>2.7</v>
      </c>
      <c r="G104" s="93">
        <v>1</v>
      </c>
      <c r="H104" s="94">
        <f>G104*F104*D104</f>
        <v>15.66</v>
      </c>
      <c r="I104" s="175"/>
    </row>
    <row r="105" spans="1:10" x14ac:dyDescent="0.2">
      <c r="A105" s="54"/>
      <c r="B105" s="90" t="s">
        <v>253</v>
      </c>
      <c r="C105" s="91"/>
      <c r="D105" s="92">
        <v>7</v>
      </c>
      <c r="E105" s="93"/>
      <c r="F105" s="93">
        <v>2.7</v>
      </c>
      <c r="G105" s="93">
        <v>1</v>
      </c>
      <c r="H105" s="94">
        <f>G105*F105*D105</f>
        <v>18.899999999999999</v>
      </c>
      <c r="I105" s="175">
        <f>SUM(H102:H105)</f>
        <v>90.37</v>
      </c>
    </row>
    <row r="106" spans="1:10" ht="67.5" x14ac:dyDescent="0.2">
      <c r="A106" s="95" t="s">
        <v>125</v>
      </c>
      <c r="B106" s="166" t="str">
        <f>PLANILHA!C57</f>
        <v>Cerâmica retificada, acabamento brilhante, dim. 32x44cm, ref. de cor OVIEDO PURO BRANCO Biancogres/equiv. assentado com argamassa de cimento colante, inclusive rejuntamento com argamassapre-fabricada para rejunte</v>
      </c>
      <c r="C106" s="96" t="s">
        <v>64</v>
      </c>
      <c r="D106" s="162" t="s">
        <v>117</v>
      </c>
      <c r="E106" s="163" t="s">
        <v>46</v>
      </c>
      <c r="F106" s="163" t="s">
        <v>112</v>
      </c>
      <c r="G106" s="163" t="s">
        <v>24</v>
      </c>
      <c r="H106" s="164" t="s">
        <v>285</v>
      </c>
      <c r="I106" s="167"/>
    </row>
    <row r="107" spans="1:10" x14ac:dyDescent="0.2">
      <c r="A107" s="97"/>
      <c r="B107" s="90" t="s">
        <v>252</v>
      </c>
      <c r="C107" s="91"/>
      <c r="D107" s="92">
        <v>5.8</v>
      </c>
      <c r="E107" s="93"/>
      <c r="F107" s="93">
        <v>1.5</v>
      </c>
      <c r="G107" s="93">
        <v>1</v>
      </c>
      <c r="H107" s="94">
        <f>G107*F107*D107</f>
        <v>8.6999999999999993</v>
      </c>
      <c r="I107" s="99">
        <f>H107</f>
        <v>8.6999999999999993</v>
      </c>
    </row>
    <row r="108" spans="1:10" x14ac:dyDescent="0.2">
      <c r="A108" s="176" t="s">
        <v>126</v>
      </c>
      <c r="B108" s="178" t="str">
        <f>PLANILHA!C59</f>
        <v>PISOS INTERNOS E EXTERNOS</v>
      </c>
      <c r="C108" s="148">
        <v>0</v>
      </c>
      <c r="D108" s="181"/>
      <c r="E108" s="170"/>
      <c r="F108" s="170"/>
      <c r="G108" s="170"/>
      <c r="H108" s="182"/>
      <c r="I108" s="161"/>
    </row>
    <row r="109" spans="1:10" ht="27" x14ac:dyDescent="0.2">
      <c r="A109" s="95" t="s">
        <v>18</v>
      </c>
      <c r="B109" s="166" t="str">
        <f>PLANILHA!C60</f>
        <v>Piso de cimentado camurçado executado com argamassa de cimento e areia no traço 1:3, esp. 3.0cm</v>
      </c>
      <c r="C109" s="96" t="s">
        <v>64</v>
      </c>
      <c r="D109" s="162" t="s">
        <v>117</v>
      </c>
      <c r="E109" s="163" t="s">
        <v>46</v>
      </c>
      <c r="F109" s="163" t="s">
        <v>112</v>
      </c>
      <c r="G109" s="163" t="s">
        <v>24</v>
      </c>
      <c r="H109" s="164" t="s">
        <v>285</v>
      </c>
      <c r="I109" s="167"/>
    </row>
    <row r="110" spans="1:10" x14ac:dyDescent="0.2">
      <c r="A110" s="54"/>
      <c r="B110" s="90" t="s">
        <v>254</v>
      </c>
      <c r="C110" s="91"/>
      <c r="D110" s="92">
        <v>10</v>
      </c>
      <c r="E110" s="93">
        <v>13.45</v>
      </c>
      <c r="F110" s="93"/>
      <c r="G110" s="93">
        <v>1</v>
      </c>
      <c r="H110" s="94">
        <f>G110*D110*E110</f>
        <v>134.5</v>
      </c>
      <c r="I110" s="175"/>
    </row>
    <row r="111" spans="1:10" x14ac:dyDescent="0.2">
      <c r="A111" s="54"/>
      <c r="B111" s="90" t="s">
        <v>255</v>
      </c>
      <c r="C111" s="91"/>
      <c r="D111" s="92">
        <v>10</v>
      </c>
      <c r="E111" s="93">
        <v>4.3499999999999996</v>
      </c>
      <c r="F111" s="93"/>
      <c r="G111" s="93">
        <v>1</v>
      </c>
      <c r="H111" s="94">
        <f>G111*E111*D111</f>
        <v>43.5</v>
      </c>
      <c r="I111" s="175"/>
    </row>
    <row r="112" spans="1:10" x14ac:dyDescent="0.2">
      <c r="A112" s="54"/>
      <c r="B112" s="90" t="s">
        <v>256</v>
      </c>
      <c r="C112" s="91"/>
      <c r="D112" s="92">
        <v>1.9</v>
      </c>
      <c r="E112" s="93">
        <v>1.6</v>
      </c>
      <c r="F112" s="93"/>
      <c r="G112" s="93">
        <v>1</v>
      </c>
      <c r="H112" s="94">
        <f>-D112*E112*G112</f>
        <v>-3.04</v>
      </c>
      <c r="I112" s="175">
        <f>SUM(H110:H112)</f>
        <v>174.96</v>
      </c>
    </row>
    <row r="113" spans="1:9" ht="27" x14ac:dyDescent="0.2">
      <c r="A113" s="95" t="s">
        <v>19</v>
      </c>
      <c r="B113" s="166" t="str">
        <f>PLANILHA!C61</f>
        <v>Regularização de base p/ revestimento cerâmico, com argamassa de cimento e areia no traço 1:5, espessura 3cm</v>
      </c>
      <c r="C113" s="96" t="s">
        <v>64</v>
      </c>
      <c r="D113" s="162" t="s">
        <v>117</v>
      </c>
      <c r="E113" s="163" t="s">
        <v>46</v>
      </c>
      <c r="F113" s="163" t="s">
        <v>112</v>
      </c>
      <c r="G113" s="163" t="s">
        <v>24</v>
      </c>
      <c r="H113" s="164" t="s">
        <v>285</v>
      </c>
      <c r="I113" s="167"/>
    </row>
    <row r="114" spans="1:9" x14ac:dyDescent="0.2">
      <c r="A114" s="54"/>
      <c r="B114" s="90" t="s">
        <v>257</v>
      </c>
      <c r="C114" s="91"/>
      <c r="D114" s="92">
        <v>1.6</v>
      </c>
      <c r="E114" s="93">
        <v>1.3</v>
      </c>
      <c r="F114" s="93"/>
      <c r="G114" s="93">
        <v>1</v>
      </c>
      <c r="H114" s="94">
        <f>G114*E114*D114</f>
        <v>2.08</v>
      </c>
      <c r="I114" s="175">
        <f>SUM(H114)</f>
        <v>2.08</v>
      </c>
    </row>
    <row r="115" spans="1:9" ht="54" x14ac:dyDescent="0.2">
      <c r="A115" s="95" t="s">
        <v>49</v>
      </c>
      <c r="B115" s="166" t="str">
        <f>PLANILHA!C62</f>
        <v>Piso cerâmico esmaltado, PEI 5, acabamento semibrilho, dim. 44x44cm, ref. de cor IMOLA ICE Biancogres/equiv. assentado com argamassa de cimento colante, inclusive rejuntamento com cimento branco</v>
      </c>
      <c r="C115" s="96" t="s">
        <v>64</v>
      </c>
      <c r="D115" s="162" t="s">
        <v>117</v>
      </c>
      <c r="E115" s="163" t="s">
        <v>130</v>
      </c>
      <c r="F115" s="163" t="s">
        <v>112</v>
      </c>
      <c r="G115" s="163" t="s">
        <v>24</v>
      </c>
      <c r="H115" s="164" t="s">
        <v>285</v>
      </c>
      <c r="I115" s="167"/>
    </row>
    <row r="116" spans="1:9" x14ac:dyDescent="0.2">
      <c r="A116" s="54"/>
      <c r="B116" s="90" t="s">
        <v>257</v>
      </c>
      <c r="C116" s="91"/>
      <c r="D116" s="92">
        <v>1.6</v>
      </c>
      <c r="E116" s="93">
        <v>1.3</v>
      </c>
      <c r="F116" s="93"/>
      <c r="G116" s="93">
        <v>1</v>
      </c>
      <c r="H116" s="94">
        <f>G116*E116*D116</f>
        <v>2.08</v>
      </c>
      <c r="I116" s="175">
        <f>SUM(H116)</f>
        <v>2.08</v>
      </c>
    </row>
    <row r="117" spans="1:9" x14ac:dyDescent="0.2">
      <c r="A117" s="95" t="s">
        <v>127</v>
      </c>
      <c r="B117" s="166" t="str">
        <f>PLANILHA!C63</f>
        <v>Soleira de granito esp. 2 cm e largura de 15 cm</v>
      </c>
      <c r="C117" s="96" t="s">
        <v>1</v>
      </c>
      <c r="D117" s="162" t="s">
        <v>117</v>
      </c>
      <c r="E117" s="163" t="s">
        <v>46</v>
      </c>
      <c r="F117" s="163" t="s">
        <v>112</v>
      </c>
      <c r="G117" s="163" t="s">
        <v>24</v>
      </c>
      <c r="H117" s="164" t="s">
        <v>285</v>
      </c>
      <c r="I117" s="173"/>
    </row>
    <row r="118" spans="1:9" x14ac:dyDescent="0.2">
      <c r="A118" s="54"/>
      <c r="B118" s="90" t="s">
        <v>258</v>
      </c>
      <c r="C118" s="91"/>
      <c r="D118" s="92">
        <v>0.6</v>
      </c>
      <c r="E118" s="93"/>
      <c r="F118" s="93"/>
      <c r="G118" s="93">
        <v>1</v>
      </c>
      <c r="H118" s="94">
        <f>G118*D118</f>
        <v>0.6</v>
      </c>
      <c r="I118" s="175">
        <f>SUM(H118)</f>
        <v>0.6</v>
      </c>
    </row>
    <row r="119" spans="1:9" x14ac:dyDescent="0.2">
      <c r="A119" s="95" t="s">
        <v>129</v>
      </c>
      <c r="B119" s="166" t="str">
        <f>PLANILHA!C64</f>
        <v>Peitoril de granito cinza polido, 15 cm, esp. 3cm</v>
      </c>
      <c r="C119" s="96" t="s">
        <v>1</v>
      </c>
      <c r="D119" s="162" t="s">
        <v>117</v>
      </c>
      <c r="E119" s="163" t="s">
        <v>46</v>
      </c>
      <c r="F119" s="163" t="s">
        <v>112</v>
      </c>
      <c r="G119" s="163" t="s">
        <v>24</v>
      </c>
      <c r="H119" s="164" t="s">
        <v>285</v>
      </c>
      <c r="I119" s="173"/>
    </row>
    <row r="120" spans="1:9" x14ac:dyDescent="0.2">
      <c r="A120" s="54"/>
      <c r="B120" s="90" t="s">
        <v>245</v>
      </c>
      <c r="C120" s="91"/>
      <c r="D120" s="92">
        <v>0.6</v>
      </c>
      <c r="E120" s="93"/>
      <c r="F120" s="93"/>
      <c r="G120" s="93">
        <v>1</v>
      </c>
      <c r="H120" s="94">
        <f>G120*D120</f>
        <v>0.6</v>
      </c>
      <c r="I120" s="175">
        <f>SUM(H120)</f>
        <v>0.6</v>
      </c>
    </row>
    <row r="121" spans="1:9" x14ac:dyDescent="0.2">
      <c r="A121" s="176" t="s">
        <v>131</v>
      </c>
      <c r="B121" s="178" t="str">
        <f>PLANILHA!C66</f>
        <v>INSTALAÇÕES/APARELHOS HIDROSSANITÁRIAS</v>
      </c>
      <c r="C121" s="148">
        <v>0</v>
      </c>
      <c r="D121" s="181"/>
      <c r="E121" s="170"/>
      <c r="F121" s="170"/>
      <c r="G121" s="170"/>
      <c r="H121" s="182"/>
      <c r="I121" s="161"/>
    </row>
    <row r="122" spans="1:9" ht="40.5" x14ac:dyDescent="0.2">
      <c r="A122" s="95" t="s">
        <v>20</v>
      </c>
      <c r="B122" s="166" t="str">
        <f>PLANILHA!C67</f>
        <v>Fossa séptica de anéis pré-moldados de concreto, diâmetro 1.20 m, altura útil de 1.70m, completa, incluindo tampa c/visita de 60cm, concreto p/fundo esp.10 cm</v>
      </c>
      <c r="C122" s="96" t="s">
        <v>2</v>
      </c>
      <c r="D122" s="162" t="s">
        <v>117</v>
      </c>
      <c r="E122" s="163" t="s">
        <v>46</v>
      </c>
      <c r="F122" s="163" t="s">
        <v>112</v>
      </c>
      <c r="G122" s="163" t="s">
        <v>24</v>
      </c>
      <c r="H122" s="164" t="s">
        <v>285</v>
      </c>
      <c r="I122" s="167"/>
    </row>
    <row r="123" spans="1:9" x14ac:dyDescent="0.2">
      <c r="A123" s="54"/>
      <c r="B123" s="90"/>
      <c r="C123" s="91"/>
      <c r="D123" s="92"/>
      <c r="E123" s="93"/>
      <c r="F123" s="93"/>
      <c r="G123" s="93">
        <v>1</v>
      </c>
      <c r="H123" s="94">
        <f>G123</f>
        <v>1</v>
      </c>
      <c r="I123" s="175">
        <f>H123</f>
        <v>1</v>
      </c>
    </row>
    <row r="124" spans="1:9" ht="67.5" x14ac:dyDescent="0.2">
      <c r="A124" s="95" t="s">
        <v>21</v>
      </c>
      <c r="B124" s="166" t="str">
        <f>PLANILHA!C68</f>
        <v>Padrão de entrada d' água com cavalete de PVC para hidrômetro com diâmetro de 3/4" - padrão 1C da CESAN. Instalado em vão de muro protegido com gradeamento. Inclusive base de concreto magro, tubulação, conexões e registro. Conferir detalhe</v>
      </c>
      <c r="C124" s="96" t="s">
        <v>2</v>
      </c>
      <c r="D124" s="162" t="s">
        <v>117</v>
      </c>
      <c r="E124" s="163" t="s">
        <v>46</v>
      </c>
      <c r="F124" s="163" t="s">
        <v>112</v>
      </c>
      <c r="G124" s="163" t="s">
        <v>24</v>
      </c>
      <c r="H124" s="164" t="s">
        <v>285</v>
      </c>
      <c r="I124" s="167"/>
    </row>
    <row r="125" spans="1:9" x14ac:dyDescent="0.2">
      <c r="A125" s="54"/>
      <c r="B125" s="90"/>
      <c r="C125" s="91"/>
      <c r="D125" s="103"/>
      <c r="E125" s="93"/>
      <c r="F125" s="93"/>
      <c r="G125" s="93">
        <v>1</v>
      </c>
      <c r="H125" s="94">
        <f>G125</f>
        <v>1</v>
      </c>
      <c r="I125" s="175">
        <f>H125</f>
        <v>1</v>
      </c>
    </row>
    <row r="126" spans="1:9" ht="24.75" customHeight="1" x14ac:dyDescent="0.2">
      <c r="A126" s="95" t="s">
        <v>38</v>
      </c>
      <c r="B126" s="166" t="str">
        <f>PLANILHA!C69</f>
        <v>Ponto de água fria (lavatório, tanque, pia de cozinha, etc...)</v>
      </c>
      <c r="C126" s="96" t="s">
        <v>3</v>
      </c>
      <c r="D126" s="162" t="s">
        <v>117</v>
      </c>
      <c r="E126" s="163" t="s">
        <v>46</v>
      </c>
      <c r="F126" s="163" t="s">
        <v>112</v>
      </c>
      <c r="G126" s="163" t="s">
        <v>24</v>
      </c>
      <c r="H126" s="164" t="s">
        <v>285</v>
      </c>
      <c r="I126" s="167"/>
    </row>
    <row r="127" spans="1:9" x14ac:dyDescent="0.2">
      <c r="A127" s="54"/>
      <c r="B127" s="90" t="s">
        <v>259</v>
      </c>
      <c r="C127" s="91"/>
      <c r="D127" s="92"/>
      <c r="E127" s="93"/>
      <c r="F127" s="93"/>
      <c r="G127" s="93">
        <v>1</v>
      </c>
      <c r="H127" s="94">
        <f>G127</f>
        <v>1</v>
      </c>
      <c r="I127" s="174"/>
    </row>
    <row r="128" spans="1:9" x14ac:dyDescent="0.2">
      <c r="A128" s="54"/>
      <c r="B128" s="90" t="s">
        <v>260</v>
      </c>
      <c r="C128" s="91"/>
      <c r="D128" s="92"/>
      <c r="E128" s="93"/>
      <c r="F128" s="93"/>
      <c r="G128" s="93">
        <v>1</v>
      </c>
      <c r="H128" s="94">
        <f t="shared" ref="H128:H135" si="0">G128</f>
        <v>1</v>
      </c>
      <c r="I128" s="174"/>
    </row>
    <row r="129" spans="1:9" x14ac:dyDescent="0.2">
      <c r="A129" s="54"/>
      <c r="B129" s="90" t="s">
        <v>261</v>
      </c>
      <c r="C129" s="91"/>
      <c r="D129" s="92"/>
      <c r="E129" s="93"/>
      <c r="F129" s="93"/>
      <c r="G129" s="93">
        <v>1</v>
      </c>
      <c r="H129" s="94">
        <f t="shared" si="0"/>
        <v>1</v>
      </c>
      <c r="I129" s="175">
        <f>SUM(H127:H129)</f>
        <v>3</v>
      </c>
    </row>
    <row r="130" spans="1:9" x14ac:dyDescent="0.2">
      <c r="A130" s="95" t="s">
        <v>39</v>
      </c>
      <c r="B130" s="166" t="str">
        <f>PLANILHA!C70</f>
        <v>Ponto para esgoto primário (vaso sanitário)</v>
      </c>
      <c r="C130" s="96" t="s">
        <v>3</v>
      </c>
      <c r="D130" s="162" t="s">
        <v>117</v>
      </c>
      <c r="E130" s="163" t="s">
        <v>46</v>
      </c>
      <c r="F130" s="163" t="s">
        <v>112</v>
      </c>
      <c r="G130" s="163" t="s">
        <v>24</v>
      </c>
      <c r="H130" s="164" t="s">
        <v>285</v>
      </c>
      <c r="I130" s="167"/>
    </row>
    <row r="131" spans="1:9" x14ac:dyDescent="0.2">
      <c r="A131" s="54"/>
      <c r="B131" s="90" t="s">
        <v>262</v>
      </c>
      <c r="C131" s="91"/>
      <c r="D131" s="92"/>
      <c r="E131" s="93"/>
      <c r="F131" s="93"/>
      <c r="G131" s="93">
        <v>1</v>
      </c>
      <c r="H131" s="94">
        <f t="shared" si="0"/>
        <v>1</v>
      </c>
      <c r="I131" s="175">
        <f>SUM(H131)</f>
        <v>1</v>
      </c>
    </row>
    <row r="132" spans="1:9" ht="27" x14ac:dyDescent="0.2">
      <c r="A132" s="95" t="s">
        <v>40</v>
      </c>
      <c r="B132" s="166" t="str">
        <f>PLANILHA!C71</f>
        <v>Ponto para esgoto secundário (pia, lavatório, mictório, tanque, bidê, etc...)</v>
      </c>
      <c r="C132" s="96" t="s">
        <v>3</v>
      </c>
      <c r="D132" s="162" t="s">
        <v>117</v>
      </c>
      <c r="E132" s="163" t="s">
        <v>46</v>
      </c>
      <c r="F132" s="163" t="s">
        <v>112</v>
      </c>
      <c r="G132" s="163" t="s">
        <v>24</v>
      </c>
      <c r="H132" s="164" t="s">
        <v>285</v>
      </c>
      <c r="I132" s="167"/>
    </row>
    <row r="133" spans="1:9" x14ac:dyDescent="0.2">
      <c r="A133" s="54"/>
      <c r="B133" s="90" t="s">
        <v>263</v>
      </c>
      <c r="C133" s="91"/>
      <c r="D133" s="92"/>
      <c r="E133" s="93"/>
      <c r="F133" s="93"/>
      <c r="G133" s="93">
        <v>1</v>
      </c>
      <c r="H133" s="94">
        <f t="shared" si="0"/>
        <v>1</v>
      </c>
      <c r="I133" s="175">
        <f>SUM(H133)</f>
        <v>1</v>
      </c>
    </row>
    <row r="134" spans="1:9" ht="27" x14ac:dyDescent="0.2">
      <c r="A134" s="95" t="s">
        <v>128</v>
      </c>
      <c r="B134" s="166" t="str">
        <f>PLANILHA!C72</f>
        <v>Ponto para caixa sifonada, inclusive caixa sifonada pvc 150x150x50mm com grelha em pvc</v>
      </c>
      <c r="C134" s="96" t="s">
        <v>3</v>
      </c>
      <c r="D134" s="162" t="s">
        <v>117</v>
      </c>
      <c r="E134" s="163" t="s">
        <v>46</v>
      </c>
      <c r="F134" s="163" t="s">
        <v>112</v>
      </c>
      <c r="G134" s="163" t="s">
        <v>24</v>
      </c>
      <c r="H134" s="164" t="s">
        <v>285</v>
      </c>
      <c r="I134" s="167"/>
    </row>
    <row r="135" spans="1:9" x14ac:dyDescent="0.2">
      <c r="A135" s="54"/>
      <c r="B135" s="90" t="s">
        <v>264</v>
      </c>
      <c r="C135" s="91"/>
      <c r="D135" s="92"/>
      <c r="E135" s="93"/>
      <c r="F135" s="93"/>
      <c r="G135" s="93">
        <v>1</v>
      </c>
      <c r="H135" s="94">
        <f t="shared" si="0"/>
        <v>1</v>
      </c>
      <c r="I135" s="175">
        <f>SUM(H135)</f>
        <v>1</v>
      </c>
    </row>
    <row r="136" spans="1:9" ht="27" x14ac:dyDescent="0.2">
      <c r="A136" s="95" t="s">
        <v>209</v>
      </c>
      <c r="B136" s="166" t="str">
        <f>PLANILHA!C73</f>
        <v xml:space="preserve"> Tubo PVC rígido para esgoto no diâmetro de 100mm incluindo escavação e aterro com areia</v>
      </c>
      <c r="C136" s="96" t="s">
        <v>1</v>
      </c>
      <c r="D136" s="162" t="s">
        <v>117</v>
      </c>
      <c r="E136" s="163" t="s">
        <v>46</v>
      </c>
      <c r="F136" s="163" t="s">
        <v>112</v>
      </c>
      <c r="G136" s="163" t="s">
        <v>24</v>
      </c>
      <c r="H136" s="164" t="s">
        <v>285</v>
      </c>
      <c r="I136" s="167"/>
    </row>
    <row r="137" spans="1:9" x14ac:dyDescent="0.2">
      <c r="A137" s="54"/>
      <c r="B137" s="90" t="s">
        <v>328</v>
      </c>
      <c r="C137" s="91"/>
      <c r="D137" s="92">
        <v>10</v>
      </c>
      <c r="E137" s="93"/>
      <c r="F137" s="93"/>
      <c r="G137" s="93"/>
      <c r="H137" s="94">
        <f>D137</f>
        <v>10</v>
      </c>
      <c r="I137" s="213"/>
    </row>
    <row r="138" spans="1:9" x14ac:dyDescent="0.2">
      <c r="A138" s="54"/>
      <c r="B138" s="90" t="s">
        <v>329</v>
      </c>
      <c r="C138" s="91"/>
      <c r="D138" s="92">
        <v>18.899999999999999</v>
      </c>
      <c r="E138" s="93"/>
      <c r="F138" s="93"/>
      <c r="G138" s="93"/>
      <c r="H138" s="94">
        <f>D138</f>
        <v>18.899999999999999</v>
      </c>
      <c r="I138" s="99">
        <f>SUM(H137:H138)</f>
        <v>28.9</v>
      </c>
    </row>
    <row r="139" spans="1:9" ht="67.5" x14ac:dyDescent="0.2">
      <c r="A139" s="95" t="s">
        <v>211</v>
      </c>
      <c r="B139" s="166" t="str">
        <f>PLANILHA!C74</f>
        <v>Caixas de inspeção de alv. blocos concreto 9x19x39cm, dim, 60x60cm e Hmáx = 1m, com tampa de conc. esp. 5cm, lastro de conc. esp. 10cm, revest intern. c/ chapisco e reboco impermeabilizado, incl. escavação, reaterro e enchimento</v>
      </c>
      <c r="C139" s="96" t="s">
        <v>2</v>
      </c>
      <c r="D139" s="162" t="s">
        <v>117</v>
      </c>
      <c r="E139" s="163" t="s">
        <v>46</v>
      </c>
      <c r="F139" s="163" t="s">
        <v>112</v>
      </c>
      <c r="G139" s="163" t="s">
        <v>24</v>
      </c>
      <c r="H139" s="164" t="s">
        <v>285</v>
      </c>
      <c r="I139" s="167"/>
    </row>
    <row r="140" spans="1:9" x14ac:dyDescent="0.2">
      <c r="A140" s="54"/>
      <c r="B140" s="90" t="s">
        <v>265</v>
      </c>
      <c r="C140" s="91"/>
      <c r="D140" s="92"/>
      <c r="E140" s="93"/>
      <c r="F140" s="93"/>
      <c r="G140" s="93">
        <v>1</v>
      </c>
      <c r="H140" s="94">
        <f>G140</f>
        <v>1</v>
      </c>
      <c r="I140" s="175">
        <f>SUM(H140)</f>
        <v>1</v>
      </c>
    </row>
    <row r="141" spans="1:9" ht="67.5" x14ac:dyDescent="0.2">
      <c r="A141" s="95" t="s">
        <v>213</v>
      </c>
      <c r="B141" s="166" t="str">
        <f>PLANILHA!C75</f>
        <v>Caixa de areia de alvenaria de blocos de concreto 9x19x39cm, dim. 60x60cm e Hmáx=1m, c/ tampa em concreto esp. 5cm, lastro concreto esp. 10cm, revestida intern. c/ chapisco e reboco impermeabilizante, incl. escavação e reaterro</v>
      </c>
      <c r="C141" s="96" t="s">
        <v>2</v>
      </c>
      <c r="D141" s="162" t="s">
        <v>117</v>
      </c>
      <c r="E141" s="163" t="s">
        <v>46</v>
      </c>
      <c r="F141" s="163" t="s">
        <v>112</v>
      </c>
      <c r="G141" s="163" t="s">
        <v>24</v>
      </c>
      <c r="H141" s="164" t="s">
        <v>285</v>
      </c>
      <c r="I141" s="167"/>
    </row>
    <row r="142" spans="1:9" x14ac:dyDescent="0.2">
      <c r="A142" s="54"/>
      <c r="B142" s="90" t="s">
        <v>265</v>
      </c>
      <c r="C142" s="91"/>
      <c r="D142" s="92"/>
      <c r="E142" s="93"/>
      <c r="F142" s="93"/>
      <c r="G142" s="93">
        <v>1</v>
      </c>
      <c r="H142" s="94">
        <f>G142</f>
        <v>1</v>
      </c>
      <c r="I142" s="175">
        <f>SUM(H142)</f>
        <v>1</v>
      </c>
    </row>
    <row r="143" spans="1:9" ht="31.5" customHeight="1" x14ac:dyDescent="0.2">
      <c r="A143" s="95" t="s">
        <v>217</v>
      </c>
      <c r="B143" s="166" t="str">
        <f>PLANILHA!C76</f>
        <v>Tubo de PVC rígido soldável branco, para esgoto, diâmetro 100mm (4"), inclusive conexões</v>
      </c>
      <c r="C143" s="96" t="s">
        <v>1</v>
      </c>
      <c r="D143" s="162" t="s">
        <v>117</v>
      </c>
      <c r="E143" s="163" t="s">
        <v>46</v>
      </c>
      <c r="F143" s="163" t="s">
        <v>112</v>
      </c>
      <c r="G143" s="163" t="s">
        <v>24</v>
      </c>
      <c r="H143" s="164" t="s">
        <v>285</v>
      </c>
      <c r="I143" s="167"/>
    </row>
    <row r="144" spans="1:9" x14ac:dyDescent="0.2">
      <c r="A144" s="54"/>
      <c r="B144" s="90" t="s">
        <v>266</v>
      </c>
      <c r="C144" s="91"/>
      <c r="D144" s="92"/>
      <c r="E144" s="93"/>
      <c r="F144" s="93">
        <v>7.5</v>
      </c>
      <c r="G144" s="93">
        <v>2</v>
      </c>
      <c r="H144" s="94">
        <f>G144*F144</f>
        <v>15</v>
      </c>
      <c r="I144" s="175"/>
    </row>
    <row r="145" spans="1:9" x14ac:dyDescent="0.2">
      <c r="A145" s="54"/>
      <c r="B145" s="90" t="s">
        <v>330</v>
      </c>
      <c r="C145" s="91"/>
      <c r="D145" s="92">
        <v>14.7</v>
      </c>
      <c r="E145" s="93"/>
      <c r="F145" s="93"/>
      <c r="G145" s="93">
        <v>2</v>
      </c>
      <c r="H145" s="94">
        <f>G145*D145</f>
        <v>29.4</v>
      </c>
      <c r="I145" s="175">
        <f>SUM(H144:H145)</f>
        <v>44.4</v>
      </c>
    </row>
    <row r="146" spans="1:9" ht="40.5" x14ac:dyDescent="0.2">
      <c r="A146" s="95" t="s">
        <v>219</v>
      </c>
      <c r="B146" s="166" t="str">
        <f>PLANILHA!C77</f>
        <v>Lavatório de louça branca com coluna, marcas de referência Deca, Celite ou Ideal Standard, inclusive sifão, válvula e engates cromados, exclusive torneira</v>
      </c>
      <c r="C146" s="96" t="s">
        <v>2</v>
      </c>
      <c r="D146" s="162" t="s">
        <v>117</v>
      </c>
      <c r="E146" s="163" t="s">
        <v>46</v>
      </c>
      <c r="F146" s="163" t="s">
        <v>112</v>
      </c>
      <c r="G146" s="163" t="s">
        <v>24</v>
      </c>
      <c r="H146" s="164" t="s">
        <v>285</v>
      </c>
      <c r="I146" s="167"/>
    </row>
    <row r="147" spans="1:9" x14ac:dyDescent="0.2">
      <c r="A147" s="54"/>
      <c r="B147" s="90" t="s">
        <v>244</v>
      </c>
      <c r="C147" s="91"/>
      <c r="D147" s="92"/>
      <c r="E147" s="93"/>
      <c r="F147" s="93"/>
      <c r="G147" s="93">
        <v>1</v>
      </c>
      <c r="H147" s="94">
        <f t="shared" ref="H147:H155" si="1">G147</f>
        <v>1</v>
      </c>
      <c r="I147" s="175">
        <f>SUM(H147)</f>
        <v>1</v>
      </c>
    </row>
    <row r="148" spans="1:9" ht="27" x14ac:dyDescent="0.2">
      <c r="A148" s="95" t="s">
        <v>220</v>
      </c>
      <c r="B148" s="166" t="str">
        <f>PLANILHA!C78</f>
        <v>Bacia sifonada de louça branca com caixa acoplada, inclusive acessórios</v>
      </c>
      <c r="C148" s="96" t="s">
        <v>2</v>
      </c>
      <c r="D148" s="162" t="s">
        <v>117</v>
      </c>
      <c r="E148" s="163" t="s">
        <v>46</v>
      </c>
      <c r="F148" s="163" t="s">
        <v>112</v>
      </c>
      <c r="G148" s="163" t="s">
        <v>24</v>
      </c>
      <c r="H148" s="164" t="s">
        <v>285</v>
      </c>
      <c r="I148" s="167"/>
    </row>
    <row r="149" spans="1:9" x14ac:dyDescent="0.2">
      <c r="A149" s="54"/>
      <c r="B149" s="90" t="s">
        <v>244</v>
      </c>
      <c r="C149" s="91"/>
      <c r="D149" s="103"/>
      <c r="E149" s="93"/>
      <c r="F149" s="93"/>
      <c r="G149" s="93">
        <v>1</v>
      </c>
      <c r="H149" s="94">
        <f t="shared" si="1"/>
        <v>1</v>
      </c>
      <c r="I149" s="175">
        <f>SUM(H149)</f>
        <v>1</v>
      </c>
    </row>
    <row r="150" spans="1:9" ht="27" x14ac:dyDescent="0.2">
      <c r="A150" s="95" t="s">
        <v>221</v>
      </c>
      <c r="B150" s="166" t="str">
        <f>PLANILHA!C79</f>
        <v xml:space="preserve"> Torneira pressão cromada diâm. 1/2" para lavatório, marcas de referência Fabrimar, Deca ou Docol</v>
      </c>
      <c r="C150" s="96" t="s">
        <v>2</v>
      </c>
      <c r="D150" s="162" t="s">
        <v>117</v>
      </c>
      <c r="E150" s="163" t="s">
        <v>46</v>
      </c>
      <c r="F150" s="163" t="s">
        <v>112</v>
      </c>
      <c r="G150" s="163" t="s">
        <v>24</v>
      </c>
      <c r="H150" s="164" t="s">
        <v>285</v>
      </c>
      <c r="I150" s="167"/>
    </row>
    <row r="151" spans="1:9" x14ac:dyDescent="0.2">
      <c r="A151" s="54"/>
      <c r="B151" s="90" t="s">
        <v>244</v>
      </c>
      <c r="C151" s="91"/>
      <c r="D151" s="92"/>
      <c r="E151" s="93"/>
      <c r="F151" s="93"/>
      <c r="G151" s="93">
        <v>1</v>
      </c>
      <c r="H151" s="94">
        <f t="shared" si="1"/>
        <v>1</v>
      </c>
      <c r="I151" s="175">
        <f>SUM(H151)</f>
        <v>1</v>
      </c>
    </row>
    <row r="152" spans="1:9" ht="27" x14ac:dyDescent="0.2">
      <c r="A152" s="95" t="s">
        <v>224</v>
      </c>
      <c r="B152" s="166" t="str">
        <f>PLANILHA!C80</f>
        <v>Torneira pressão cromada diam. 3/4" para uso geral, marcas de referência Fabrimar, Deca ou Docol</v>
      </c>
      <c r="C152" s="96" t="s">
        <v>2</v>
      </c>
      <c r="D152" s="162" t="s">
        <v>117</v>
      </c>
      <c r="E152" s="163" t="s">
        <v>46</v>
      </c>
      <c r="F152" s="163" t="s">
        <v>112</v>
      </c>
      <c r="G152" s="163" t="s">
        <v>24</v>
      </c>
      <c r="H152" s="164" t="s">
        <v>285</v>
      </c>
      <c r="I152" s="167"/>
    </row>
    <row r="153" spans="1:9" x14ac:dyDescent="0.2">
      <c r="A153" s="54"/>
      <c r="B153" s="90" t="s">
        <v>261</v>
      </c>
      <c r="C153" s="91"/>
      <c r="D153" s="92"/>
      <c r="E153" s="93"/>
      <c r="F153" s="93"/>
      <c r="G153" s="93">
        <v>1</v>
      </c>
      <c r="H153" s="94">
        <f t="shared" si="1"/>
        <v>1</v>
      </c>
      <c r="I153" s="175">
        <f>SUM(H153)</f>
        <v>1</v>
      </c>
    </row>
    <row r="154" spans="1:9" x14ac:dyDescent="0.2">
      <c r="A154" s="95" t="s">
        <v>226</v>
      </c>
      <c r="B154" s="166" t="str">
        <f>PLANILHA!C81</f>
        <v>Registro de gaveta bruto diam. 20mm (3/4")</v>
      </c>
      <c r="C154" s="96" t="s">
        <v>2</v>
      </c>
      <c r="D154" s="162" t="s">
        <v>117</v>
      </c>
      <c r="E154" s="163" t="s">
        <v>46</v>
      </c>
      <c r="F154" s="163" t="s">
        <v>112</v>
      </c>
      <c r="G154" s="163" t="s">
        <v>24</v>
      </c>
      <c r="H154" s="164" t="s">
        <v>285</v>
      </c>
      <c r="I154" s="167"/>
    </row>
    <row r="155" spans="1:9" x14ac:dyDescent="0.2">
      <c r="A155" s="54"/>
      <c r="B155" s="90" t="s">
        <v>267</v>
      </c>
      <c r="C155" s="91"/>
      <c r="D155" s="92"/>
      <c r="E155" s="93"/>
      <c r="F155" s="93"/>
      <c r="G155" s="93">
        <v>2</v>
      </c>
      <c r="H155" s="94">
        <f t="shared" si="1"/>
        <v>2</v>
      </c>
      <c r="I155" s="175">
        <f>SUM(H155)</f>
        <v>2</v>
      </c>
    </row>
    <row r="156" spans="1:9" x14ac:dyDescent="0.2">
      <c r="A156" s="176" t="s">
        <v>132</v>
      </c>
      <c r="B156" s="178" t="str">
        <f>PLANILHA!C83</f>
        <v>INSTALAÇÕES/APARELHOS ELÉTRICOS</v>
      </c>
      <c r="C156" s="148">
        <v>0</v>
      </c>
      <c r="D156" s="181"/>
      <c r="E156" s="170"/>
      <c r="F156" s="170"/>
      <c r="G156" s="170"/>
      <c r="H156" s="182"/>
      <c r="I156" s="161"/>
    </row>
    <row r="157" spans="1:9" ht="38.25" customHeight="1" x14ac:dyDescent="0.2">
      <c r="A157" s="95" t="s">
        <v>311</v>
      </c>
      <c r="B157" s="166" t="str">
        <f>PLANILHA!C84</f>
        <v>Padrão de entrada de energia elétrica, monofásico, entrada aérea, a 2 fios, carga instalada de 3500 até 9000W</v>
      </c>
      <c r="C157" s="96" t="s">
        <v>2</v>
      </c>
      <c r="D157" s="162" t="s">
        <v>117</v>
      </c>
      <c r="E157" s="163" t="s">
        <v>46</v>
      </c>
      <c r="F157" s="163" t="s">
        <v>112</v>
      </c>
      <c r="G157" s="163" t="s">
        <v>24</v>
      </c>
      <c r="H157" s="164" t="s">
        <v>285</v>
      </c>
      <c r="I157" s="167"/>
    </row>
    <row r="158" spans="1:9" x14ac:dyDescent="0.2">
      <c r="A158" s="54"/>
      <c r="B158" s="90" t="s">
        <v>265</v>
      </c>
      <c r="C158" s="91"/>
      <c r="D158" s="92"/>
      <c r="E158" s="93"/>
      <c r="F158" s="93"/>
      <c r="G158" s="93">
        <v>1</v>
      </c>
      <c r="H158" s="94">
        <f>G158</f>
        <v>1</v>
      </c>
      <c r="I158" s="175">
        <f>SUM(H158)</f>
        <v>1</v>
      </c>
    </row>
    <row r="159" spans="1:9" ht="27" x14ac:dyDescent="0.2">
      <c r="A159" s="95" t="s">
        <v>312</v>
      </c>
      <c r="B159" s="166" t="str">
        <f>PLANILHA!C85</f>
        <v>Quadro de distribuição para 06 circuitos, inclusive disjuntores monopolar</v>
      </c>
      <c r="C159" s="96" t="s">
        <v>2</v>
      </c>
      <c r="D159" s="162" t="s">
        <v>117</v>
      </c>
      <c r="E159" s="163" t="s">
        <v>46</v>
      </c>
      <c r="F159" s="163" t="s">
        <v>112</v>
      </c>
      <c r="G159" s="163" t="s">
        <v>24</v>
      </c>
      <c r="H159" s="164" t="s">
        <v>285</v>
      </c>
      <c r="I159" s="167"/>
    </row>
    <row r="160" spans="1:9" x14ac:dyDescent="0.2">
      <c r="A160" s="54"/>
      <c r="B160" s="90" t="s">
        <v>265</v>
      </c>
      <c r="C160" s="91"/>
      <c r="D160" s="92"/>
      <c r="E160" s="93"/>
      <c r="F160" s="93"/>
      <c r="G160" s="93">
        <v>1</v>
      </c>
      <c r="H160" s="94">
        <f>G160</f>
        <v>1</v>
      </c>
      <c r="I160" s="175">
        <f>SUM(H160)</f>
        <v>1</v>
      </c>
    </row>
    <row r="161" spans="1:9" ht="40.5" x14ac:dyDescent="0.2">
      <c r="A161" s="95" t="s">
        <v>313</v>
      </c>
      <c r="B161" s="166" t="str">
        <f>PLANILHA!C86</f>
        <v>Ponto padrão de luz no teto - considerando eletroduto PVC rígido de 3/4" inclusive conexões (4.5m), fio isolado PVC de 2.5mm2 (16.2m) e caixa estampada 4x4" (1 und)</v>
      </c>
      <c r="C161" s="96" t="s">
        <v>2</v>
      </c>
      <c r="D161" s="162" t="s">
        <v>117</v>
      </c>
      <c r="E161" s="163" t="s">
        <v>46</v>
      </c>
      <c r="F161" s="163" t="s">
        <v>112</v>
      </c>
      <c r="G161" s="163" t="s">
        <v>24</v>
      </c>
      <c r="H161" s="164" t="s">
        <v>285</v>
      </c>
      <c r="I161" s="167"/>
    </row>
    <row r="162" spans="1:9" x14ac:dyDescent="0.2">
      <c r="A162" s="54"/>
      <c r="B162" s="90" t="s">
        <v>265</v>
      </c>
      <c r="C162" s="91"/>
      <c r="D162" s="92"/>
      <c r="E162" s="93"/>
      <c r="F162" s="93"/>
      <c r="G162" s="93">
        <v>9</v>
      </c>
      <c r="H162" s="94">
        <f>G162</f>
        <v>9</v>
      </c>
      <c r="I162" s="175">
        <f>SUM(H162)</f>
        <v>9</v>
      </c>
    </row>
    <row r="163" spans="1:9" ht="54" x14ac:dyDescent="0.2">
      <c r="A163" s="95" t="s">
        <v>314</v>
      </c>
      <c r="B163" s="166" t="str">
        <f>PLANILHA!C87</f>
        <v>Ponto padrão de tomada 2 pólos mais terra - considerando eletroduto PVC rígido de 3/4" inclusive conexões (5.0m), fio isolado PVC de 2.5mm2 (16.5m) e caixa estampada 4x2" (1 und)</v>
      </c>
      <c r="C163" s="96" t="s">
        <v>2</v>
      </c>
      <c r="D163" s="162" t="s">
        <v>117</v>
      </c>
      <c r="E163" s="163" t="s">
        <v>46</v>
      </c>
      <c r="F163" s="163" t="s">
        <v>112</v>
      </c>
      <c r="G163" s="163" t="s">
        <v>24</v>
      </c>
      <c r="H163" s="164" t="s">
        <v>285</v>
      </c>
      <c r="I163" s="167"/>
    </row>
    <row r="164" spans="1:9" x14ac:dyDescent="0.2">
      <c r="A164" s="54"/>
      <c r="B164" s="90" t="s">
        <v>265</v>
      </c>
      <c r="C164" s="91"/>
      <c r="D164" s="92"/>
      <c r="E164" s="93"/>
      <c r="F164" s="93"/>
      <c r="G164" s="93">
        <v>1</v>
      </c>
      <c r="H164" s="94">
        <f>G164</f>
        <v>1</v>
      </c>
      <c r="I164" s="175">
        <f>SUM(H164)</f>
        <v>1</v>
      </c>
    </row>
    <row r="165" spans="1:9" ht="54" x14ac:dyDescent="0.2">
      <c r="A165" s="95" t="s">
        <v>315</v>
      </c>
      <c r="B165" s="166" t="str">
        <f>PLANILHA!C88</f>
        <v>Ponto padrão de interruptor de 2 teclas simples - considerando eletroduto PVC rígido de 3/4" inclusive conexões (3.3m), fio isolado PVC de 2.5mm2 (17.2m) e caixa estampada 4x2" (1 und)</v>
      </c>
      <c r="C165" s="96" t="s">
        <v>2</v>
      </c>
      <c r="D165" s="162" t="s">
        <v>117</v>
      </c>
      <c r="E165" s="163" t="s">
        <v>46</v>
      </c>
      <c r="F165" s="163" t="s">
        <v>112</v>
      </c>
      <c r="G165" s="163" t="s">
        <v>24</v>
      </c>
      <c r="H165" s="164" t="s">
        <v>285</v>
      </c>
      <c r="I165" s="167"/>
    </row>
    <row r="166" spans="1:9" x14ac:dyDescent="0.2">
      <c r="A166" s="54"/>
      <c r="B166" s="90" t="s">
        <v>265</v>
      </c>
      <c r="C166" s="91"/>
      <c r="D166" s="92"/>
      <c r="E166" s="93"/>
      <c r="F166" s="93"/>
      <c r="G166" s="93">
        <v>2</v>
      </c>
      <c r="H166" s="94">
        <f>G166</f>
        <v>2</v>
      </c>
      <c r="I166" s="175">
        <f>SUM(H166)</f>
        <v>2</v>
      </c>
    </row>
    <row r="167" spans="1:9" x14ac:dyDescent="0.2">
      <c r="A167" s="95" t="s">
        <v>316</v>
      </c>
      <c r="B167" s="166" t="str">
        <f>PLANILHA!C89</f>
        <v>Haste de terra tipo COPPERWELD - 5/8" x 2.40m</v>
      </c>
      <c r="C167" s="96" t="s">
        <v>2</v>
      </c>
      <c r="D167" s="162" t="s">
        <v>117</v>
      </c>
      <c r="E167" s="163" t="s">
        <v>46</v>
      </c>
      <c r="F167" s="163" t="s">
        <v>112</v>
      </c>
      <c r="G167" s="163" t="s">
        <v>24</v>
      </c>
      <c r="H167" s="164" t="s">
        <v>285</v>
      </c>
      <c r="I167" s="167"/>
    </row>
    <row r="168" spans="1:9" x14ac:dyDescent="0.2">
      <c r="A168" s="54"/>
      <c r="B168" s="90" t="s">
        <v>265</v>
      </c>
      <c r="C168" s="91"/>
      <c r="D168" s="92"/>
      <c r="E168" s="93"/>
      <c r="F168" s="93"/>
      <c r="G168" s="93">
        <v>1</v>
      </c>
      <c r="H168" s="94">
        <f>G168</f>
        <v>1</v>
      </c>
      <c r="I168" s="175">
        <f>SUM(H168)</f>
        <v>1</v>
      </c>
    </row>
    <row r="169" spans="1:9" ht="67.5" x14ac:dyDescent="0.2">
      <c r="A169" s="95" t="s">
        <v>317</v>
      </c>
      <c r="B169" s="166" t="str">
        <f>PLANILHA!C90</f>
        <v>Luminária cilíndrica embutir,p/1 lâmp. fluor. compacta 26W,corpo ch.aço fosfotizada,pintada eletrostaticamente,refletor repuxado alum.anodizado,difusor vidro temperado,centro jateado,ref.EF06-E126 VJC Lumicenter ou equivalente.</v>
      </c>
      <c r="C169" s="96" t="s">
        <v>2</v>
      </c>
      <c r="D169" s="162" t="s">
        <v>117</v>
      </c>
      <c r="E169" s="163" t="s">
        <v>46</v>
      </c>
      <c r="F169" s="163" t="s">
        <v>112</v>
      </c>
      <c r="G169" s="163" t="s">
        <v>24</v>
      </c>
      <c r="H169" s="164" t="s">
        <v>285</v>
      </c>
      <c r="I169" s="167"/>
    </row>
    <row r="170" spans="1:9" x14ac:dyDescent="0.2">
      <c r="A170" s="54"/>
      <c r="B170" s="90" t="s">
        <v>265</v>
      </c>
      <c r="C170" s="91"/>
      <c r="D170" s="92"/>
      <c r="E170" s="93"/>
      <c r="F170" s="93"/>
      <c r="G170" s="93">
        <v>8</v>
      </c>
      <c r="H170" s="94">
        <f>G170</f>
        <v>8</v>
      </c>
      <c r="I170" s="175">
        <f>SUM(H170)</f>
        <v>8</v>
      </c>
    </row>
    <row r="171" spans="1:9" ht="54" x14ac:dyDescent="0.2">
      <c r="A171" s="95" t="s">
        <v>318</v>
      </c>
      <c r="B171" s="166" t="str">
        <f>PLANILHA!C91</f>
        <v>Luminária para uma lâmpada fluorescente 20W, completa, c/ reator simples-127V partida rápida alto fator de potência, soquete antivibratório e lâmpada fluorescente 20W-127V</v>
      </c>
      <c r="C171" s="96" t="s">
        <v>2</v>
      </c>
      <c r="D171" s="162" t="s">
        <v>117</v>
      </c>
      <c r="E171" s="163" t="s">
        <v>46</v>
      </c>
      <c r="F171" s="163" t="s">
        <v>112</v>
      </c>
      <c r="G171" s="163" t="s">
        <v>24</v>
      </c>
      <c r="H171" s="164" t="s">
        <v>285</v>
      </c>
      <c r="I171" s="167"/>
    </row>
    <row r="172" spans="1:9" x14ac:dyDescent="0.2">
      <c r="A172" s="54"/>
      <c r="B172" s="90" t="s">
        <v>265</v>
      </c>
      <c r="C172" s="91"/>
      <c r="D172" s="92"/>
      <c r="E172" s="93"/>
      <c r="F172" s="93"/>
      <c r="G172" s="93">
        <v>1</v>
      </c>
      <c r="H172" s="94">
        <f>G172</f>
        <v>1</v>
      </c>
      <c r="I172" s="175">
        <f>SUM(H172)</f>
        <v>1</v>
      </c>
    </row>
    <row r="173" spans="1:9" ht="27" x14ac:dyDescent="0.2">
      <c r="A173" s="95" t="s">
        <v>319</v>
      </c>
      <c r="B173" s="166" t="str">
        <f>PLANILHA!C92</f>
        <v>Tomada padrão brasileiro linha branca, NBR 14136 3 polos 10A/250V, com placa 4x2"</v>
      </c>
      <c r="C173" s="96" t="s">
        <v>2</v>
      </c>
      <c r="D173" s="162" t="s">
        <v>117</v>
      </c>
      <c r="E173" s="163" t="s">
        <v>46</v>
      </c>
      <c r="F173" s="163" t="s">
        <v>112</v>
      </c>
      <c r="G173" s="163" t="s">
        <v>24</v>
      </c>
      <c r="H173" s="164" t="s">
        <v>285</v>
      </c>
      <c r="I173" s="167"/>
    </row>
    <row r="174" spans="1:9" x14ac:dyDescent="0.2">
      <c r="A174" s="54"/>
      <c r="B174" s="90" t="s">
        <v>265</v>
      </c>
      <c r="C174" s="91"/>
      <c r="D174" s="92"/>
      <c r="E174" s="93"/>
      <c r="F174" s="93"/>
      <c r="G174" s="93">
        <v>1</v>
      </c>
      <c r="H174" s="94">
        <f>G174</f>
        <v>1</v>
      </c>
      <c r="I174" s="175">
        <f>SUM(H174)</f>
        <v>1</v>
      </c>
    </row>
    <row r="175" spans="1:9" x14ac:dyDescent="0.2">
      <c r="A175" s="95" t="s">
        <v>320</v>
      </c>
      <c r="B175" s="166" t="str">
        <f>PLANILHA!C93</f>
        <v xml:space="preserve">Interruptor de uma tecla simples 10A/250V, com placa 4x2" </v>
      </c>
      <c r="C175" s="96" t="s">
        <v>2</v>
      </c>
      <c r="D175" s="162" t="s">
        <v>117</v>
      </c>
      <c r="E175" s="163" t="s">
        <v>46</v>
      </c>
      <c r="F175" s="163" t="s">
        <v>112</v>
      </c>
      <c r="G175" s="163" t="s">
        <v>24</v>
      </c>
      <c r="H175" s="164" t="s">
        <v>285</v>
      </c>
      <c r="I175" s="167"/>
    </row>
    <row r="176" spans="1:9" x14ac:dyDescent="0.2">
      <c r="A176" s="54"/>
      <c r="B176" s="90" t="s">
        <v>265</v>
      </c>
      <c r="C176" s="91"/>
      <c r="D176" s="92"/>
      <c r="E176" s="93"/>
      <c r="F176" s="93"/>
      <c r="G176" s="93">
        <v>2</v>
      </c>
      <c r="H176" s="94">
        <f>G176</f>
        <v>2</v>
      </c>
      <c r="I176" s="175">
        <f>SUM(H176)</f>
        <v>2</v>
      </c>
    </row>
    <row r="177" spans="1:15" ht="27" x14ac:dyDescent="0.2">
      <c r="A177" s="95" t="s">
        <v>321</v>
      </c>
      <c r="B177" s="166" t="str">
        <f>PLANILHA!C94</f>
        <v>Eletroduto PEAD, cor preta, diam. 2", marca ref. Kanaflex ou equivalente</v>
      </c>
      <c r="C177" s="96" t="s">
        <v>2</v>
      </c>
      <c r="D177" s="162" t="s">
        <v>117</v>
      </c>
      <c r="E177" s="163" t="s">
        <v>46</v>
      </c>
      <c r="F177" s="163" t="s">
        <v>112</v>
      </c>
      <c r="G177" s="163" t="s">
        <v>24</v>
      </c>
      <c r="H177" s="164" t="s">
        <v>285</v>
      </c>
      <c r="I177" s="167"/>
    </row>
    <row r="178" spans="1:15" x14ac:dyDescent="0.2">
      <c r="A178" s="54"/>
      <c r="B178" s="90" t="s">
        <v>326</v>
      </c>
      <c r="C178" s="91"/>
      <c r="D178" s="92">
        <v>17</v>
      </c>
      <c r="E178" s="93"/>
      <c r="F178" s="93"/>
      <c r="G178" s="93"/>
      <c r="H178" s="94">
        <f>D178</f>
        <v>17</v>
      </c>
      <c r="I178" s="175">
        <f>SUM(H178)</f>
        <v>17</v>
      </c>
    </row>
    <row r="179" spans="1:15" x14ac:dyDescent="0.2">
      <c r="A179" s="176" t="s">
        <v>133</v>
      </c>
      <c r="B179" s="178" t="str">
        <f>PLANILHA!C96</f>
        <v>PINTURA</v>
      </c>
      <c r="C179" s="148">
        <v>0</v>
      </c>
      <c r="D179" s="181"/>
      <c r="E179" s="170"/>
      <c r="F179" s="170"/>
      <c r="G179" s="170"/>
      <c r="H179" s="182"/>
      <c r="I179" s="161"/>
    </row>
    <row r="180" spans="1:15" s="168" customFormat="1" ht="40.5" x14ac:dyDescent="0.2">
      <c r="A180" s="95" t="s">
        <v>229</v>
      </c>
      <c r="B180" s="166" t="str">
        <f>PLANILHA!C97</f>
        <v>Pintura com tinta acrílica, marcas de referência Suvinil, Coral ou Metalatex, inclusive selador acrílico, em paredes e forros, a três demãos</v>
      </c>
      <c r="C180" s="96" t="s">
        <v>64</v>
      </c>
      <c r="D180" s="162" t="s">
        <v>117</v>
      </c>
      <c r="E180" s="163" t="s">
        <v>46</v>
      </c>
      <c r="F180" s="163" t="s">
        <v>112</v>
      </c>
      <c r="G180" s="163" t="s">
        <v>24</v>
      </c>
      <c r="H180" s="164" t="s">
        <v>285</v>
      </c>
      <c r="I180" s="167"/>
      <c r="K180" s="198"/>
      <c r="L180" s="198"/>
      <c r="M180" s="198"/>
    </row>
    <row r="181" spans="1:15" s="168" customFormat="1" x14ac:dyDescent="0.2">
      <c r="A181" s="160"/>
      <c r="B181" s="90" t="s">
        <v>251</v>
      </c>
      <c r="C181" s="91"/>
      <c r="D181" s="92">
        <v>13.45</v>
      </c>
      <c r="E181" s="93"/>
      <c r="F181" s="93">
        <v>1.19</v>
      </c>
      <c r="G181" s="93">
        <v>2</v>
      </c>
      <c r="H181" s="94">
        <f>G181*F181*D181</f>
        <v>32.01</v>
      </c>
      <c r="I181" s="158"/>
      <c r="K181" s="198"/>
      <c r="L181" s="198"/>
      <c r="M181" s="198"/>
    </row>
    <row r="182" spans="1:15" s="168" customFormat="1" x14ac:dyDescent="0.2">
      <c r="A182" s="160"/>
      <c r="B182" s="90" t="s">
        <v>251</v>
      </c>
      <c r="C182" s="91"/>
      <c r="D182" s="92">
        <v>10</v>
      </c>
      <c r="E182" s="93"/>
      <c r="F182" s="93">
        <v>1.19</v>
      </c>
      <c r="G182" s="93">
        <v>2</v>
      </c>
      <c r="H182" s="94">
        <f>G182*F182*D182</f>
        <v>23.8</v>
      </c>
      <c r="I182" s="158"/>
      <c r="K182" s="198"/>
      <c r="L182" s="198"/>
      <c r="M182" s="198"/>
    </row>
    <row r="183" spans="1:15" s="168" customFormat="1" x14ac:dyDescent="0.2">
      <c r="A183" s="160"/>
      <c r="B183" s="90" t="s">
        <v>252</v>
      </c>
      <c r="C183" s="91"/>
      <c r="D183" s="92">
        <v>5.8</v>
      </c>
      <c r="E183" s="93"/>
      <c r="F183" s="93">
        <f>2.7-1.5</f>
        <v>1.2</v>
      </c>
      <c r="G183" s="93">
        <v>1</v>
      </c>
      <c r="H183" s="94">
        <f>G183*F183*D183</f>
        <v>6.96</v>
      </c>
      <c r="I183" s="158"/>
      <c r="K183" s="198"/>
      <c r="L183" s="198"/>
      <c r="M183" s="198"/>
    </row>
    <row r="184" spans="1:15" s="168" customFormat="1" x14ac:dyDescent="0.2">
      <c r="A184" s="160"/>
      <c r="B184" s="90" t="s">
        <v>253</v>
      </c>
      <c r="C184" s="91"/>
      <c r="D184" s="92">
        <v>7</v>
      </c>
      <c r="E184" s="93"/>
      <c r="F184" s="93">
        <v>2.7</v>
      </c>
      <c r="G184" s="93">
        <v>1</v>
      </c>
      <c r="H184" s="94">
        <f>G184*F184*D184</f>
        <v>18.899999999999999</v>
      </c>
      <c r="I184" s="175">
        <f>SUM(H181:H184)</f>
        <v>81.67</v>
      </c>
      <c r="K184" s="198"/>
      <c r="L184" s="198"/>
      <c r="M184" s="198"/>
    </row>
    <row r="185" spans="1:15" x14ac:dyDescent="0.2">
      <c r="A185" s="176" t="s">
        <v>134</v>
      </c>
      <c r="B185" s="178" t="str">
        <f>PLANILHA!C99</f>
        <v>TRATAMENTO, CONSERVAÇÃO E LIMPEZA</v>
      </c>
      <c r="C185" s="148">
        <v>0</v>
      </c>
      <c r="D185" s="181"/>
      <c r="E185" s="170"/>
      <c r="F185" s="170"/>
      <c r="G185" s="170"/>
      <c r="H185" s="182"/>
      <c r="I185" s="161"/>
    </row>
    <row r="186" spans="1:15" x14ac:dyDescent="0.2">
      <c r="A186" s="95" t="s">
        <v>135</v>
      </c>
      <c r="B186" s="166" t="str">
        <f>PLANILHA!C100</f>
        <v>Limpeza geral da obra</v>
      </c>
      <c r="C186" s="96" t="s">
        <v>64</v>
      </c>
      <c r="D186" s="162" t="s">
        <v>117</v>
      </c>
      <c r="E186" s="163" t="s">
        <v>46</v>
      </c>
      <c r="F186" s="163" t="s">
        <v>112</v>
      </c>
      <c r="G186" s="163" t="s">
        <v>24</v>
      </c>
      <c r="H186" s="164" t="s">
        <v>285</v>
      </c>
      <c r="I186" s="164"/>
    </row>
    <row r="187" spans="1:15" x14ac:dyDescent="0.2">
      <c r="A187" s="54"/>
      <c r="B187" s="90" t="s">
        <v>268</v>
      </c>
      <c r="C187" s="91"/>
      <c r="D187" s="92">
        <v>17.8</v>
      </c>
      <c r="E187" s="93">
        <v>10</v>
      </c>
      <c r="F187" s="93"/>
      <c r="G187" s="93">
        <v>1</v>
      </c>
      <c r="H187" s="94">
        <f>G187*E187*D187</f>
        <v>178</v>
      </c>
      <c r="I187" s="175">
        <f>H187</f>
        <v>178</v>
      </c>
    </row>
    <row r="188" spans="1:15" ht="42.75" customHeight="1" x14ac:dyDescent="0.2">
      <c r="A188" s="42"/>
      <c r="B188" s="104"/>
      <c r="C188" s="43"/>
      <c r="D188" s="109"/>
      <c r="E188" s="107"/>
      <c r="F188" s="107"/>
      <c r="G188" s="107"/>
      <c r="H188" s="107"/>
      <c r="I188" s="101"/>
      <c r="J188" s="4"/>
      <c r="K188" s="199"/>
      <c r="L188" s="199"/>
      <c r="M188" s="199"/>
      <c r="N188" s="4"/>
      <c r="O188" s="4"/>
    </row>
    <row r="189" spans="1:15" ht="24.75" customHeight="1" x14ac:dyDescent="0.2">
      <c r="A189" s="42"/>
      <c r="B189" s="104"/>
      <c r="C189" s="240" t="s">
        <v>298</v>
      </c>
      <c r="D189" s="240"/>
      <c r="E189" s="240"/>
      <c r="F189" s="240"/>
      <c r="G189" s="211"/>
      <c r="H189" s="107"/>
      <c r="I189" s="111"/>
      <c r="J189" s="4"/>
      <c r="K189" s="199"/>
      <c r="L189" s="199"/>
      <c r="M189" s="199"/>
      <c r="N189" s="4"/>
      <c r="O189" s="4"/>
    </row>
    <row r="190" spans="1:15" x14ac:dyDescent="0.2">
      <c r="A190" s="42"/>
      <c r="B190" s="113"/>
      <c r="C190" s="43"/>
      <c r="D190" s="109"/>
      <c r="E190" s="107"/>
      <c r="F190" s="107"/>
      <c r="G190" s="107"/>
      <c r="H190" s="107"/>
      <c r="I190" s="111"/>
      <c r="J190" s="4"/>
      <c r="K190" s="199"/>
      <c r="L190" s="199"/>
      <c r="M190" s="199"/>
      <c r="N190" s="4"/>
      <c r="O190" s="4"/>
    </row>
    <row r="191" spans="1:15" x14ac:dyDescent="0.2">
      <c r="A191" s="45"/>
      <c r="B191" s="112"/>
      <c r="C191" s="46"/>
      <c r="D191" s="109"/>
      <c r="E191" s="107"/>
      <c r="F191" s="107"/>
      <c r="G191" s="107"/>
      <c r="H191" s="107"/>
      <c r="I191" s="107"/>
      <c r="J191" s="4"/>
      <c r="K191" s="199"/>
      <c r="L191" s="199"/>
      <c r="M191" s="199"/>
      <c r="N191" s="4"/>
      <c r="O191" s="4"/>
    </row>
    <row r="192" spans="1:15" x14ac:dyDescent="0.2">
      <c r="A192" s="42"/>
      <c r="B192" s="104"/>
      <c r="C192" s="43"/>
      <c r="D192" s="109"/>
      <c r="E192" s="107"/>
      <c r="F192" s="107"/>
      <c r="G192" s="107"/>
      <c r="H192" s="107"/>
      <c r="I192" s="107"/>
      <c r="J192" s="4"/>
      <c r="K192" s="199"/>
      <c r="L192" s="199"/>
      <c r="M192" s="199"/>
      <c r="N192" s="4"/>
      <c r="O192" s="4"/>
    </row>
    <row r="193" spans="1:15" x14ac:dyDescent="0.2">
      <c r="A193" s="42"/>
      <c r="B193" s="104"/>
      <c r="C193" s="43"/>
      <c r="D193" s="109"/>
      <c r="E193" s="107"/>
      <c r="F193" s="107"/>
      <c r="G193" s="107"/>
      <c r="H193" s="107"/>
      <c r="I193" s="101"/>
      <c r="J193" s="4"/>
      <c r="K193" s="199"/>
      <c r="L193" s="199"/>
      <c r="M193" s="199"/>
      <c r="N193" s="4"/>
      <c r="O193" s="4"/>
    </row>
    <row r="194" spans="1:15" x14ac:dyDescent="0.2">
      <c r="A194" s="42"/>
      <c r="B194" s="104"/>
      <c r="C194" s="43"/>
      <c r="D194" s="109"/>
      <c r="E194" s="107"/>
      <c r="F194" s="107"/>
      <c r="G194" s="107"/>
      <c r="H194" s="107"/>
      <c r="I194" s="101"/>
      <c r="J194" s="4"/>
      <c r="K194" s="199"/>
      <c r="L194" s="199"/>
      <c r="M194" s="199"/>
      <c r="N194" s="4"/>
      <c r="O194" s="4"/>
    </row>
    <row r="195" spans="1:15" x14ac:dyDescent="0.2">
      <c r="A195" s="42"/>
      <c r="B195" s="104"/>
      <c r="C195" s="43"/>
      <c r="D195" s="109"/>
      <c r="E195" s="107"/>
      <c r="F195" s="107"/>
      <c r="G195" s="107"/>
      <c r="H195" s="107"/>
      <c r="I195" s="101"/>
      <c r="J195" s="4"/>
      <c r="K195" s="199"/>
      <c r="L195" s="199"/>
      <c r="M195" s="199"/>
      <c r="N195" s="4"/>
      <c r="O195" s="4"/>
    </row>
    <row r="196" spans="1:15" x14ac:dyDescent="0.2">
      <c r="A196" s="42"/>
      <c r="B196" s="104"/>
      <c r="C196" s="43"/>
      <c r="D196" s="109"/>
      <c r="E196" s="107"/>
      <c r="F196" s="107"/>
      <c r="G196" s="107"/>
      <c r="H196" s="107"/>
      <c r="I196" s="101"/>
      <c r="J196" s="4"/>
      <c r="K196" s="199"/>
      <c r="L196" s="199"/>
      <c r="M196" s="199"/>
      <c r="N196" s="4"/>
      <c r="O196" s="4"/>
    </row>
    <row r="197" spans="1:15" x14ac:dyDescent="0.2">
      <c r="A197" s="42"/>
      <c r="B197" s="104"/>
      <c r="C197" s="43"/>
      <c r="D197" s="109"/>
      <c r="E197" s="107"/>
      <c r="F197" s="107"/>
      <c r="G197" s="107"/>
      <c r="H197" s="107"/>
      <c r="I197" s="107"/>
      <c r="J197" s="4"/>
      <c r="K197" s="199"/>
      <c r="L197" s="199"/>
      <c r="M197" s="199"/>
      <c r="N197" s="4"/>
      <c r="O197" s="4"/>
    </row>
    <row r="198" spans="1:15" x14ac:dyDescent="0.2">
      <c r="A198" s="42"/>
      <c r="B198" s="104"/>
      <c r="C198" s="43"/>
      <c r="D198" s="109"/>
      <c r="E198" s="107"/>
      <c r="F198" s="107"/>
      <c r="G198" s="107"/>
      <c r="H198" s="107"/>
      <c r="I198" s="107"/>
      <c r="J198" s="4"/>
      <c r="K198" s="199"/>
      <c r="L198" s="199"/>
      <c r="M198" s="199"/>
      <c r="N198" s="4"/>
      <c r="O198" s="4"/>
    </row>
    <row r="199" spans="1:15" x14ac:dyDescent="0.2">
      <c r="A199" s="42"/>
      <c r="B199" s="104"/>
      <c r="C199" s="43"/>
      <c r="D199" s="109"/>
      <c r="E199" s="107"/>
      <c r="F199" s="107"/>
      <c r="G199" s="107"/>
      <c r="H199" s="107"/>
      <c r="I199" s="111"/>
      <c r="J199" s="4"/>
      <c r="K199" s="199"/>
      <c r="L199" s="199"/>
      <c r="M199" s="199"/>
      <c r="N199" s="4"/>
      <c r="O199" s="4"/>
    </row>
    <row r="200" spans="1:15" x14ac:dyDescent="0.2">
      <c r="A200" s="42"/>
      <c r="B200" s="104"/>
      <c r="C200" s="43"/>
      <c r="D200" s="109"/>
      <c r="E200" s="107"/>
      <c r="F200" s="107"/>
      <c r="G200" s="107"/>
      <c r="H200" s="107"/>
      <c r="I200" s="105"/>
      <c r="J200" s="4"/>
      <c r="K200" s="199"/>
      <c r="L200" s="199"/>
      <c r="M200" s="199"/>
      <c r="N200" s="4"/>
      <c r="O200" s="4"/>
    </row>
    <row r="201" spans="1:15" x14ac:dyDescent="0.2">
      <c r="A201" s="42"/>
      <c r="B201" s="104"/>
      <c r="C201" s="43"/>
      <c r="D201" s="109"/>
      <c r="E201" s="107"/>
      <c r="F201" s="107"/>
      <c r="G201" s="107"/>
      <c r="H201" s="107"/>
      <c r="I201" s="105"/>
      <c r="J201" s="4"/>
      <c r="K201" s="199"/>
      <c r="L201" s="199"/>
      <c r="M201" s="199"/>
      <c r="N201" s="4"/>
      <c r="O201" s="4"/>
    </row>
    <row r="202" spans="1:15" x14ac:dyDescent="0.2">
      <c r="A202" s="42"/>
      <c r="B202" s="104"/>
      <c r="C202" s="43"/>
      <c r="D202" s="109"/>
      <c r="E202" s="107"/>
      <c r="F202" s="107"/>
      <c r="G202" s="107"/>
      <c r="H202" s="107"/>
      <c r="I202" s="105"/>
      <c r="J202" s="4"/>
      <c r="K202" s="199"/>
      <c r="L202" s="199"/>
      <c r="M202" s="199"/>
      <c r="N202" s="4"/>
      <c r="O202" s="4"/>
    </row>
    <row r="203" spans="1:15" x14ac:dyDescent="0.2">
      <c r="A203" s="42"/>
      <c r="B203" s="104"/>
      <c r="C203" s="43"/>
      <c r="D203" s="109"/>
      <c r="E203" s="107"/>
      <c r="F203" s="107"/>
      <c r="G203" s="107"/>
      <c r="H203" s="107"/>
      <c r="I203" s="105"/>
      <c r="J203" s="4"/>
      <c r="K203" s="199"/>
      <c r="L203" s="199"/>
      <c r="M203" s="199"/>
      <c r="N203" s="4"/>
      <c r="O203" s="4"/>
    </row>
    <row r="204" spans="1:15" x14ac:dyDescent="0.2">
      <c r="A204" s="42"/>
      <c r="B204" s="104"/>
      <c r="C204" s="43"/>
      <c r="D204" s="109"/>
      <c r="E204" s="107"/>
      <c r="F204" s="107"/>
      <c r="G204" s="107"/>
      <c r="H204" s="107"/>
      <c r="I204" s="105"/>
      <c r="J204" s="4"/>
      <c r="K204" s="199"/>
      <c r="L204" s="199"/>
      <c r="M204" s="199"/>
      <c r="N204" s="4"/>
      <c r="O204" s="4"/>
    </row>
    <row r="205" spans="1:15" x14ac:dyDescent="0.2">
      <c r="A205" s="42"/>
      <c r="B205" s="104"/>
      <c r="C205" s="43"/>
      <c r="D205" s="109"/>
      <c r="E205" s="107"/>
      <c r="F205" s="107"/>
      <c r="G205" s="107"/>
      <c r="H205" s="107"/>
      <c r="I205" s="105"/>
      <c r="J205" s="4"/>
      <c r="K205" s="199"/>
      <c r="L205" s="199"/>
      <c r="M205" s="199"/>
      <c r="N205" s="4"/>
      <c r="O205" s="4"/>
    </row>
    <row r="206" spans="1:15" x14ac:dyDescent="0.2">
      <c r="A206" s="42"/>
      <c r="B206" s="104"/>
      <c r="C206" s="43"/>
      <c r="D206" s="109"/>
      <c r="E206" s="107"/>
      <c r="F206" s="107"/>
      <c r="G206" s="107"/>
      <c r="H206" s="107"/>
      <c r="I206" s="105"/>
      <c r="J206" s="4"/>
      <c r="K206" s="199"/>
      <c r="L206" s="199"/>
      <c r="M206" s="199"/>
      <c r="N206" s="4"/>
      <c r="O206" s="4"/>
    </row>
    <row r="207" spans="1:15" x14ac:dyDescent="0.2">
      <c r="A207" s="42"/>
      <c r="B207" s="104"/>
      <c r="C207" s="43"/>
      <c r="D207" s="109"/>
      <c r="E207" s="107"/>
      <c r="F207" s="107"/>
      <c r="G207" s="107"/>
      <c r="H207" s="107"/>
      <c r="I207" s="105"/>
      <c r="J207" s="4"/>
      <c r="K207" s="199"/>
      <c r="L207" s="199"/>
      <c r="M207" s="199"/>
      <c r="N207" s="4"/>
      <c r="O207" s="4"/>
    </row>
    <row r="208" spans="1:15" x14ac:dyDescent="0.2">
      <c r="A208" s="42"/>
      <c r="B208" s="104"/>
      <c r="C208" s="43"/>
      <c r="D208" s="109"/>
      <c r="E208" s="107"/>
      <c r="F208" s="107"/>
      <c r="G208" s="107"/>
      <c r="H208" s="107"/>
      <c r="I208" s="111"/>
      <c r="J208" s="4"/>
      <c r="K208" s="199"/>
      <c r="L208" s="199"/>
      <c r="M208" s="199"/>
      <c r="N208" s="4"/>
      <c r="O208" s="4"/>
    </row>
    <row r="209" spans="1:15" x14ac:dyDescent="0.2">
      <c r="A209" s="42"/>
      <c r="B209" s="104"/>
      <c r="C209" s="43"/>
      <c r="D209" s="109"/>
      <c r="E209" s="107"/>
      <c r="F209" s="107"/>
      <c r="G209" s="107"/>
      <c r="H209" s="107"/>
      <c r="I209" s="105"/>
      <c r="J209" s="4"/>
      <c r="K209" s="199"/>
      <c r="L209" s="199"/>
      <c r="M209" s="199"/>
      <c r="N209" s="4"/>
      <c r="O209" s="4"/>
    </row>
    <row r="210" spans="1:15" x14ac:dyDescent="0.2">
      <c r="A210" s="42"/>
      <c r="B210" s="104"/>
      <c r="C210" s="43"/>
      <c r="D210" s="109"/>
      <c r="E210" s="107"/>
      <c r="F210" s="107"/>
      <c r="G210" s="107"/>
      <c r="H210" s="107"/>
      <c r="I210" s="105"/>
      <c r="J210" s="4"/>
      <c r="K210" s="199"/>
      <c r="L210" s="199"/>
      <c r="M210" s="199"/>
      <c r="N210" s="4"/>
      <c r="O210" s="4"/>
    </row>
    <row r="211" spans="1:15" x14ac:dyDescent="0.2">
      <c r="A211" s="42"/>
      <c r="B211" s="104"/>
      <c r="C211" s="43"/>
      <c r="D211" s="109"/>
      <c r="E211" s="107"/>
      <c r="F211" s="107"/>
      <c r="G211" s="107"/>
      <c r="H211" s="107"/>
      <c r="I211" s="105"/>
      <c r="J211" s="4"/>
      <c r="K211" s="199"/>
      <c r="L211" s="199"/>
      <c r="M211" s="199"/>
      <c r="N211" s="4"/>
      <c r="O211" s="4"/>
    </row>
    <row r="212" spans="1:15" x14ac:dyDescent="0.2">
      <c r="A212" s="42"/>
      <c r="B212" s="104"/>
      <c r="C212" s="43"/>
      <c r="D212" s="109"/>
      <c r="E212" s="107"/>
      <c r="F212" s="107"/>
      <c r="G212" s="107"/>
      <c r="H212" s="107"/>
      <c r="I212" s="105"/>
      <c r="J212" s="4"/>
      <c r="K212" s="199"/>
      <c r="L212" s="199"/>
      <c r="M212" s="199"/>
      <c r="N212" s="4"/>
      <c r="O212" s="4"/>
    </row>
    <row r="213" spans="1:15" x14ac:dyDescent="0.2">
      <c r="A213" s="42"/>
      <c r="B213" s="104"/>
      <c r="C213" s="43"/>
      <c r="D213" s="109"/>
      <c r="E213" s="107"/>
      <c r="F213" s="107"/>
      <c r="G213" s="107"/>
      <c r="H213" s="107"/>
      <c r="I213" s="105"/>
      <c r="J213" s="4"/>
      <c r="K213" s="199"/>
      <c r="L213" s="199"/>
      <c r="M213" s="199"/>
      <c r="N213" s="4"/>
      <c r="O213" s="4"/>
    </row>
    <row r="214" spans="1:15" x14ac:dyDescent="0.2">
      <c r="A214" s="42"/>
      <c r="B214" s="104"/>
      <c r="C214" s="43"/>
      <c r="D214" s="109"/>
      <c r="E214" s="107"/>
      <c r="F214" s="107"/>
      <c r="G214" s="107"/>
      <c r="H214" s="107"/>
      <c r="I214" s="105"/>
      <c r="J214" s="4"/>
      <c r="K214" s="199"/>
      <c r="L214" s="199"/>
      <c r="M214" s="199"/>
      <c r="N214" s="4"/>
      <c r="O214" s="4"/>
    </row>
    <row r="215" spans="1:15" x14ac:dyDescent="0.2">
      <c r="A215" s="42"/>
      <c r="B215" s="104"/>
      <c r="C215" s="43"/>
      <c r="D215" s="109"/>
      <c r="E215" s="107"/>
      <c r="F215" s="107"/>
      <c r="G215" s="107"/>
      <c r="H215" s="107"/>
      <c r="I215" s="105"/>
      <c r="J215" s="4"/>
      <c r="K215" s="199"/>
      <c r="L215" s="199"/>
      <c r="M215" s="199"/>
      <c r="N215" s="4"/>
      <c r="O215" s="4"/>
    </row>
    <row r="216" spans="1:15" x14ac:dyDescent="0.2">
      <c r="A216" s="42"/>
      <c r="B216" s="104"/>
      <c r="C216" s="43"/>
      <c r="D216" s="109"/>
      <c r="E216" s="107"/>
      <c r="F216" s="107"/>
      <c r="G216" s="107"/>
      <c r="H216" s="107"/>
      <c r="I216" s="107"/>
      <c r="J216" s="4"/>
      <c r="K216" s="199"/>
      <c r="L216" s="199"/>
      <c r="M216" s="199"/>
      <c r="N216" s="4"/>
      <c r="O216" s="4"/>
    </row>
    <row r="217" spans="1:15" x14ac:dyDescent="0.2">
      <c r="A217" s="45"/>
      <c r="B217" s="112"/>
      <c r="C217" s="46"/>
      <c r="D217" s="109"/>
      <c r="E217" s="107"/>
      <c r="F217" s="107"/>
      <c r="G217" s="107"/>
      <c r="H217" s="107"/>
      <c r="I217" s="107"/>
      <c r="J217" s="4"/>
      <c r="K217" s="199"/>
      <c r="L217" s="199"/>
      <c r="M217" s="199"/>
      <c r="N217" s="4"/>
      <c r="O217" s="4"/>
    </row>
    <row r="218" spans="1:15" x14ac:dyDescent="0.2">
      <c r="A218" s="42"/>
      <c r="B218" s="104"/>
      <c r="C218" s="43"/>
      <c r="D218" s="109"/>
      <c r="E218" s="107"/>
      <c r="F218" s="107"/>
      <c r="G218" s="107"/>
      <c r="H218" s="107"/>
      <c r="I218" s="107"/>
      <c r="J218" s="4"/>
      <c r="K218" s="199"/>
      <c r="L218" s="199"/>
      <c r="M218" s="199"/>
      <c r="N218" s="4"/>
      <c r="O218" s="4"/>
    </row>
    <row r="219" spans="1:15" x14ac:dyDescent="0.2">
      <c r="A219" s="42"/>
      <c r="B219" s="104"/>
      <c r="C219" s="43"/>
      <c r="D219" s="109"/>
      <c r="E219" s="107"/>
      <c r="F219" s="107"/>
      <c r="G219" s="107"/>
      <c r="H219" s="107"/>
      <c r="I219" s="111"/>
      <c r="J219" s="4"/>
      <c r="K219" s="199"/>
      <c r="L219" s="199"/>
      <c r="M219" s="199"/>
      <c r="N219" s="4"/>
      <c r="O219" s="4"/>
    </row>
    <row r="220" spans="1:15" x14ac:dyDescent="0.2">
      <c r="A220" s="42"/>
      <c r="B220" s="113"/>
      <c r="C220" s="43"/>
      <c r="D220" s="43"/>
      <c r="E220" s="114"/>
      <c r="F220" s="114"/>
      <c r="G220" s="114"/>
      <c r="H220" s="105"/>
      <c r="I220" s="105"/>
      <c r="J220" s="4"/>
      <c r="K220" s="199"/>
      <c r="L220" s="199"/>
      <c r="M220" s="199"/>
      <c r="N220" s="4"/>
      <c r="O220" s="4"/>
    </row>
    <row r="221" spans="1:15" x14ac:dyDescent="0.2">
      <c r="A221" s="42"/>
      <c r="B221" s="104"/>
      <c r="C221" s="43"/>
      <c r="D221" s="109"/>
      <c r="E221" s="107"/>
      <c r="F221" s="107"/>
      <c r="G221" s="107"/>
      <c r="H221" s="107"/>
      <c r="I221" s="101"/>
      <c r="J221" s="4"/>
      <c r="K221" s="199"/>
      <c r="L221" s="199"/>
      <c r="M221" s="199"/>
      <c r="N221" s="4"/>
      <c r="O221" s="4"/>
    </row>
    <row r="222" spans="1:15" x14ac:dyDescent="0.2">
      <c r="A222" s="42"/>
      <c r="B222" s="104"/>
      <c r="C222" s="110"/>
      <c r="D222" s="109"/>
      <c r="E222" s="107"/>
      <c r="F222" s="107"/>
      <c r="G222" s="107"/>
      <c r="H222" s="115"/>
      <c r="I222" s="101"/>
      <c r="J222" s="4"/>
      <c r="K222" s="199"/>
      <c r="L222" s="199"/>
      <c r="M222" s="199"/>
      <c r="N222" s="4"/>
      <c r="O222" s="4"/>
    </row>
    <row r="223" spans="1:15" x14ac:dyDescent="0.2">
      <c r="A223" s="42"/>
      <c r="B223" s="104"/>
      <c r="C223" s="101"/>
      <c r="D223" s="109"/>
      <c r="E223" s="107"/>
      <c r="F223" s="107"/>
      <c r="G223" s="107"/>
      <c r="H223" s="107"/>
      <c r="I223" s="101"/>
      <c r="J223" s="4"/>
      <c r="K223" s="199"/>
      <c r="L223" s="199"/>
      <c r="M223" s="199"/>
      <c r="N223" s="4"/>
      <c r="O223" s="4"/>
    </row>
    <row r="224" spans="1:15" x14ac:dyDescent="0.2">
      <c r="A224" s="42"/>
      <c r="B224" s="104"/>
      <c r="C224" s="43"/>
      <c r="D224" s="109"/>
      <c r="E224" s="107"/>
      <c r="F224" s="107"/>
      <c r="G224" s="107"/>
      <c r="H224" s="107"/>
      <c r="I224" s="111"/>
      <c r="J224" s="4"/>
      <c r="K224" s="199"/>
      <c r="L224" s="199"/>
      <c r="M224" s="199"/>
      <c r="N224" s="4"/>
      <c r="O224" s="4"/>
    </row>
    <row r="225" spans="1:15" x14ac:dyDescent="0.2">
      <c r="A225" s="42"/>
      <c r="B225" s="104"/>
      <c r="C225" s="43"/>
      <c r="D225" s="109"/>
      <c r="E225" s="107"/>
      <c r="F225" s="107"/>
      <c r="G225" s="107"/>
      <c r="H225" s="107"/>
      <c r="I225" s="105"/>
      <c r="J225" s="4"/>
      <c r="K225" s="199"/>
      <c r="L225" s="199"/>
      <c r="M225" s="199"/>
      <c r="N225" s="4"/>
      <c r="O225" s="4"/>
    </row>
    <row r="226" spans="1:15" x14ac:dyDescent="0.2">
      <c r="A226" s="42"/>
      <c r="B226" s="104"/>
      <c r="C226" s="43"/>
      <c r="D226" s="109"/>
      <c r="E226" s="107"/>
      <c r="F226" s="107"/>
      <c r="G226" s="107"/>
      <c r="H226" s="107"/>
      <c r="I226" s="105"/>
      <c r="J226" s="4"/>
      <c r="K226" s="199"/>
      <c r="L226" s="199"/>
      <c r="M226" s="199"/>
      <c r="N226" s="4"/>
      <c r="O226" s="4"/>
    </row>
    <row r="227" spans="1:15" x14ac:dyDescent="0.2">
      <c r="A227" s="42"/>
      <c r="B227" s="104"/>
      <c r="C227" s="43"/>
      <c r="D227" s="109"/>
      <c r="E227" s="107"/>
      <c r="F227" s="107"/>
      <c r="G227" s="107"/>
      <c r="H227" s="107"/>
      <c r="I227" s="105"/>
      <c r="J227" s="4"/>
      <c r="K227" s="199"/>
      <c r="L227" s="199"/>
      <c r="M227" s="199"/>
      <c r="N227" s="4"/>
      <c r="O227" s="4"/>
    </row>
    <row r="228" spans="1:15" x14ac:dyDescent="0.2">
      <c r="A228" s="42"/>
      <c r="B228" s="104"/>
      <c r="C228" s="43"/>
      <c r="D228" s="109"/>
      <c r="E228" s="107"/>
      <c r="F228" s="107"/>
      <c r="G228" s="107"/>
      <c r="H228" s="107"/>
      <c r="I228" s="105"/>
      <c r="J228" s="4"/>
      <c r="K228" s="199"/>
      <c r="L228" s="199"/>
      <c r="M228" s="199"/>
      <c r="N228" s="4"/>
      <c r="O228" s="4"/>
    </row>
    <row r="229" spans="1:15" x14ac:dyDescent="0.2">
      <c r="A229" s="42"/>
      <c r="B229" s="104"/>
      <c r="C229" s="43"/>
      <c r="D229" s="109"/>
      <c r="E229" s="107"/>
      <c r="F229" s="107"/>
      <c r="G229" s="107"/>
      <c r="H229" s="107"/>
      <c r="I229" s="111"/>
      <c r="J229" s="4"/>
      <c r="K229" s="199"/>
      <c r="L229" s="199"/>
      <c r="M229" s="199"/>
      <c r="N229" s="4"/>
      <c r="O229" s="4"/>
    </row>
    <row r="230" spans="1:15" x14ac:dyDescent="0.2">
      <c r="A230" s="42"/>
      <c r="B230" s="113"/>
      <c r="C230" s="43"/>
      <c r="D230" s="43"/>
      <c r="E230" s="114"/>
      <c r="F230" s="114"/>
      <c r="G230" s="114"/>
      <c r="H230" s="105"/>
      <c r="I230" s="105"/>
      <c r="J230" s="4"/>
      <c r="K230" s="199"/>
      <c r="L230" s="199"/>
      <c r="M230" s="199"/>
      <c r="N230" s="4"/>
      <c r="O230" s="4"/>
    </row>
    <row r="231" spans="1:15" x14ac:dyDescent="0.2">
      <c r="A231" s="42"/>
      <c r="B231" s="104"/>
      <c r="C231" s="116"/>
      <c r="D231" s="109"/>
      <c r="E231" s="107"/>
      <c r="F231" s="107"/>
      <c r="G231" s="107"/>
      <c r="H231" s="115"/>
      <c r="I231" s="101"/>
      <c r="J231" s="4"/>
      <c r="K231" s="199"/>
      <c r="L231" s="199"/>
      <c r="M231" s="199"/>
      <c r="N231" s="4"/>
      <c r="O231" s="4"/>
    </row>
    <row r="232" spans="1:15" x14ac:dyDescent="0.2">
      <c r="A232" s="42"/>
      <c r="B232" s="117"/>
      <c r="C232" s="43"/>
      <c r="D232" s="109"/>
      <c r="E232" s="118"/>
      <c r="F232" s="118"/>
      <c r="G232" s="118"/>
      <c r="H232" s="118"/>
      <c r="I232" s="105"/>
      <c r="J232" s="4"/>
      <c r="K232" s="199"/>
      <c r="L232" s="199"/>
      <c r="M232" s="199"/>
      <c r="N232" s="4"/>
      <c r="O232" s="4"/>
    </row>
    <row r="233" spans="1:15" x14ac:dyDescent="0.2">
      <c r="A233" s="42"/>
      <c r="B233" s="104"/>
      <c r="C233" s="43"/>
      <c r="D233" s="109"/>
      <c r="E233" s="107"/>
      <c r="F233" s="107"/>
      <c r="G233" s="107"/>
      <c r="H233" s="107"/>
      <c r="I233" s="111"/>
      <c r="J233" s="4"/>
      <c r="K233" s="199"/>
      <c r="L233" s="199"/>
      <c r="M233" s="199"/>
      <c r="N233" s="4"/>
      <c r="O233" s="4"/>
    </row>
    <row r="234" spans="1:15" x14ac:dyDescent="0.2">
      <c r="A234" s="42"/>
      <c r="B234" s="104"/>
      <c r="C234" s="43"/>
      <c r="D234" s="109"/>
      <c r="E234" s="107"/>
      <c r="F234" s="107"/>
      <c r="G234" s="107"/>
      <c r="H234" s="107"/>
      <c r="I234" s="101"/>
      <c r="J234" s="4"/>
      <c r="K234" s="199"/>
      <c r="L234" s="199"/>
      <c r="M234" s="199"/>
      <c r="N234" s="4"/>
      <c r="O234" s="4"/>
    </row>
    <row r="235" spans="1:15" x14ac:dyDescent="0.2">
      <c r="A235" s="42"/>
      <c r="B235" s="104"/>
      <c r="C235" s="43"/>
      <c r="D235" s="109"/>
      <c r="E235" s="107"/>
      <c r="F235" s="107"/>
      <c r="G235" s="107"/>
      <c r="H235" s="107"/>
      <c r="I235" s="105"/>
      <c r="J235" s="4"/>
      <c r="K235" s="199"/>
      <c r="L235" s="199"/>
      <c r="M235" s="199"/>
      <c r="N235" s="4"/>
      <c r="O235" s="4"/>
    </row>
    <row r="236" spans="1:15" x14ac:dyDescent="0.2">
      <c r="A236" s="42"/>
      <c r="B236" s="104"/>
      <c r="C236" s="43"/>
      <c r="D236" s="109"/>
      <c r="E236" s="107"/>
      <c r="F236" s="107"/>
      <c r="G236" s="107"/>
      <c r="H236" s="107"/>
      <c r="I236" s="107"/>
      <c r="J236" s="4"/>
      <c r="K236" s="199"/>
      <c r="L236" s="199"/>
      <c r="M236" s="199"/>
      <c r="N236" s="4"/>
      <c r="O236" s="4"/>
    </row>
    <row r="237" spans="1:15" x14ac:dyDescent="0.2">
      <c r="A237" s="42"/>
      <c r="B237" s="104"/>
      <c r="C237" s="43"/>
      <c r="D237" s="109"/>
      <c r="E237" s="107"/>
      <c r="F237" s="107"/>
      <c r="G237" s="107"/>
      <c r="H237" s="107"/>
      <c r="I237" s="101"/>
      <c r="J237" s="4"/>
      <c r="K237" s="199"/>
      <c r="L237" s="199"/>
      <c r="M237" s="199"/>
      <c r="N237" s="4"/>
      <c r="O237" s="4"/>
    </row>
    <row r="238" spans="1:15" x14ac:dyDescent="0.2">
      <c r="A238" s="42"/>
      <c r="B238" s="104"/>
      <c r="C238" s="43"/>
      <c r="D238" s="109"/>
      <c r="E238" s="107"/>
      <c r="F238" s="107"/>
      <c r="G238" s="107"/>
      <c r="H238" s="107"/>
      <c r="I238" s="101"/>
      <c r="J238" s="4"/>
      <c r="K238" s="199"/>
      <c r="L238" s="199"/>
      <c r="M238" s="199"/>
      <c r="N238" s="4"/>
      <c r="O238" s="4"/>
    </row>
    <row r="239" spans="1:15" x14ac:dyDescent="0.2">
      <c r="A239" s="42"/>
      <c r="B239" s="104"/>
      <c r="C239" s="43"/>
      <c r="D239" s="109"/>
      <c r="E239" s="107"/>
      <c r="F239" s="107"/>
      <c r="G239" s="107"/>
      <c r="H239" s="107"/>
      <c r="I239" s="101"/>
      <c r="J239" s="4"/>
      <c r="K239" s="199"/>
      <c r="L239" s="199"/>
      <c r="M239" s="199"/>
      <c r="N239" s="4"/>
      <c r="O239" s="4"/>
    </row>
    <row r="240" spans="1:15" x14ac:dyDescent="0.2">
      <c r="A240" s="42"/>
      <c r="B240" s="104"/>
      <c r="C240" s="43"/>
      <c r="D240" s="109"/>
      <c r="E240" s="107"/>
      <c r="F240" s="107"/>
      <c r="G240" s="107"/>
      <c r="H240" s="107"/>
      <c r="I240" s="101"/>
      <c r="J240" s="4"/>
      <c r="K240" s="199"/>
      <c r="L240" s="199"/>
      <c r="M240" s="199"/>
      <c r="N240" s="4"/>
      <c r="O240" s="4"/>
    </row>
    <row r="241" spans="1:15" x14ac:dyDescent="0.2">
      <c r="A241" s="42"/>
      <c r="B241" s="104"/>
      <c r="C241" s="43"/>
      <c r="D241" s="109"/>
      <c r="E241" s="107"/>
      <c r="F241" s="107"/>
      <c r="G241" s="107"/>
      <c r="H241" s="107"/>
      <c r="I241" s="101"/>
      <c r="J241" s="4"/>
      <c r="K241" s="199"/>
      <c r="L241" s="199"/>
      <c r="M241" s="199"/>
      <c r="N241" s="4"/>
      <c r="O241" s="4"/>
    </row>
    <row r="242" spans="1:15" x14ac:dyDescent="0.2">
      <c r="A242" s="42"/>
      <c r="B242" s="104"/>
      <c r="C242" s="43"/>
      <c r="D242" s="109"/>
      <c r="E242" s="107"/>
      <c r="F242" s="107"/>
      <c r="G242" s="107"/>
      <c r="H242" s="107"/>
      <c r="I242" s="101"/>
      <c r="J242" s="4"/>
      <c r="K242" s="199"/>
      <c r="L242" s="199"/>
      <c r="M242" s="199"/>
      <c r="N242" s="4"/>
      <c r="O242" s="4"/>
    </row>
    <row r="243" spans="1:15" x14ac:dyDescent="0.2">
      <c r="A243" s="42"/>
      <c r="B243" s="104"/>
      <c r="C243" s="43"/>
      <c r="D243" s="109"/>
      <c r="E243" s="107"/>
      <c r="F243" s="107"/>
      <c r="G243" s="107"/>
      <c r="H243" s="107"/>
      <c r="I243" s="101"/>
      <c r="J243" s="4"/>
      <c r="K243" s="199"/>
      <c r="L243" s="199"/>
      <c r="M243" s="199"/>
      <c r="N243" s="4"/>
      <c r="O243" s="4"/>
    </row>
    <row r="244" spans="1:15" x14ac:dyDescent="0.2">
      <c r="A244" s="42"/>
      <c r="B244" s="104"/>
      <c r="C244" s="43"/>
      <c r="D244" s="109"/>
      <c r="E244" s="107"/>
      <c r="F244" s="107"/>
      <c r="G244" s="107"/>
      <c r="H244" s="107"/>
      <c r="I244" s="101"/>
      <c r="J244" s="4"/>
      <c r="K244" s="199"/>
      <c r="L244" s="199"/>
      <c r="M244" s="199"/>
      <c r="N244" s="4"/>
      <c r="O244" s="4"/>
    </row>
    <row r="245" spans="1:15" x14ac:dyDescent="0.2">
      <c r="A245" s="42"/>
      <c r="B245" s="104"/>
      <c r="C245" s="43"/>
      <c r="D245" s="109"/>
      <c r="E245" s="107"/>
      <c r="F245" s="107"/>
      <c r="G245" s="107"/>
      <c r="H245" s="107"/>
      <c r="I245" s="107"/>
      <c r="J245" s="4"/>
      <c r="K245" s="199"/>
      <c r="L245" s="199"/>
      <c r="M245" s="199"/>
      <c r="N245" s="4"/>
      <c r="O245" s="4"/>
    </row>
    <row r="246" spans="1:15" x14ac:dyDescent="0.2">
      <c r="A246" s="45"/>
      <c r="B246" s="112"/>
      <c r="C246" s="46"/>
      <c r="D246" s="109"/>
      <c r="E246" s="107"/>
      <c r="F246" s="107"/>
      <c r="G246" s="107"/>
      <c r="H246" s="107"/>
      <c r="I246" s="107"/>
      <c r="J246" s="4"/>
      <c r="K246" s="199"/>
      <c r="L246" s="199"/>
      <c r="M246" s="199"/>
      <c r="N246" s="4"/>
      <c r="O246" s="4"/>
    </row>
    <row r="247" spans="1:15" x14ac:dyDescent="0.2">
      <c r="A247" s="42"/>
      <c r="B247" s="104"/>
      <c r="C247" s="43"/>
      <c r="D247" s="109"/>
      <c r="E247" s="107"/>
      <c r="F247" s="107"/>
      <c r="G247" s="107"/>
      <c r="H247" s="107"/>
      <c r="I247" s="107"/>
      <c r="J247" s="4"/>
      <c r="K247" s="199"/>
      <c r="L247" s="199"/>
      <c r="M247" s="199"/>
      <c r="N247" s="4"/>
      <c r="O247" s="4"/>
    </row>
    <row r="248" spans="1:15" x14ac:dyDescent="0.2">
      <c r="A248" s="42"/>
      <c r="B248" s="104"/>
      <c r="C248" s="43"/>
      <c r="D248" s="109"/>
      <c r="E248" s="107"/>
      <c r="F248" s="107"/>
      <c r="G248" s="107"/>
      <c r="H248" s="107"/>
      <c r="I248" s="105"/>
      <c r="J248" s="4"/>
      <c r="K248" s="199"/>
      <c r="L248" s="199"/>
      <c r="M248" s="199"/>
      <c r="N248" s="4"/>
      <c r="O248" s="4"/>
    </row>
    <row r="249" spans="1:15" x14ac:dyDescent="0.2">
      <c r="A249" s="42"/>
      <c r="B249" s="104"/>
      <c r="C249" s="43"/>
      <c r="D249" s="109"/>
      <c r="E249" s="107"/>
      <c r="F249" s="107"/>
      <c r="G249" s="107"/>
      <c r="H249" s="107"/>
      <c r="I249" s="107"/>
      <c r="J249" s="4"/>
      <c r="K249" s="199"/>
      <c r="L249" s="199"/>
      <c r="M249" s="199"/>
      <c r="N249" s="4"/>
      <c r="O249" s="4"/>
    </row>
    <row r="250" spans="1:15" x14ac:dyDescent="0.2">
      <c r="A250" s="42"/>
      <c r="B250" s="104"/>
      <c r="C250" s="43"/>
      <c r="D250" s="109"/>
      <c r="E250" s="107"/>
      <c r="F250" s="107"/>
      <c r="G250" s="107"/>
      <c r="H250" s="107"/>
      <c r="I250" s="107"/>
      <c r="J250" s="4"/>
      <c r="K250" s="199"/>
      <c r="L250" s="199"/>
      <c r="M250" s="199"/>
      <c r="N250" s="4"/>
      <c r="O250" s="4"/>
    </row>
    <row r="251" spans="1:15" x14ac:dyDescent="0.2">
      <c r="A251" s="42"/>
      <c r="B251" s="104"/>
      <c r="C251" s="43"/>
      <c r="D251" s="109"/>
      <c r="E251" s="107"/>
      <c r="F251" s="107"/>
      <c r="G251" s="107"/>
      <c r="H251" s="107"/>
      <c r="I251" s="107"/>
      <c r="J251" s="4"/>
      <c r="K251" s="199"/>
      <c r="L251" s="199"/>
      <c r="M251" s="199"/>
      <c r="N251" s="4"/>
      <c r="O251" s="4"/>
    </row>
    <row r="252" spans="1:15" x14ac:dyDescent="0.2">
      <c r="A252" s="42"/>
      <c r="B252" s="104"/>
      <c r="C252" s="43"/>
      <c r="D252" s="109"/>
      <c r="E252" s="107"/>
      <c r="F252" s="107"/>
      <c r="G252" s="107"/>
      <c r="H252" s="107"/>
      <c r="I252" s="107"/>
      <c r="J252" s="4"/>
      <c r="K252" s="199"/>
      <c r="L252" s="199"/>
      <c r="M252" s="199"/>
      <c r="N252" s="4"/>
      <c r="O252" s="4"/>
    </row>
    <row r="253" spans="1:15" x14ac:dyDescent="0.2">
      <c r="A253" s="42"/>
      <c r="B253" s="104"/>
      <c r="C253" s="43"/>
      <c r="D253" s="109"/>
      <c r="E253" s="107"/>
      <c r="F253" s="107"/>
      <c r="G253" s="107"/>
      <c r="H253" s="107"/>
      <c r="I253" s="105"/>
      <c r="J253" s="4"/>
      <c r="K253" s="199"/>
      <c r="L253" s="199"/>
      <c r="M253" s="199"/>
      <c r="N253" s="4"/>
      <c r="O253" s="4"/>
    </row>
    <row r="254" spans="1:15" x14ac:dyDescent="0.2">
      <c r="A254" s="42"/>
      <c r="B254" s="104"/>
      <c r="C254" s="43"/>
      <c r="D254" s="109"/>
      <c r="E254" s="107"/>
      <c r="F254" s="107"/>
      <c r="G254" s="107"/>
      <c r="H254" s="107"/>
      <c r="I254" s="105"/>
      <c r="J254" s="4"/>
      <c r="K254" s="199"/>
      <c r="L254" s="199"/>
      <c r="M254" s="199"/>
      <c r="N254" s="4"/>
      <c r="O254" s="4"/>
    </row>
    <row r="255" spans="1:15" x14ac:dyDescent="0.2">
      <c r="A255" s="42"/>
      <c r="B255" s="104"/>
      <c r="C255" s="43"/>
      <c r="D255" s="109"/>
      <c r="E255" s="107"/>
      <c r="F255" s="107"/>
      <c r="G255" s="107"/>
      <c r="H255" s="107"/>
      <c r="I255" s="105"/>
      <c r="J255" s="4"/>
      <c r="K255" s="199"/>
      <c r="L255" s="199"/>
      <c r="M255" s="199"/>
      <c r="N255" s="4"/>
      <c r="O255" s="4"/>
    </row>
    <row r="256" spans="1:15" x14ac:dyDescent="0.2">
      <c r="A256" s="42"/>
      <c r="B256" s="104"/>
      <c r="C256" s="43"/>
      <c r="D256" s="109"/>
      <c r="E256" s="107"/>
      <c r="F256" s="107"/>
      <c r="G256" s="107"/>
      <c r="H256" s="107"/>
      <c r="I256" s="105"/>
      <c r="J256" s="4"/>
      <c r="K256" s="199"/>
      <c r="L256" s="199"/>
      <c r="M256" s="199"/>
      <c r="N256" s="4"/>
      <c r="O256" s="4"/>
    </row>
    <row r="257" spans="1:15" x14ac:dyDescent="0.2">
      <c r="A257" s="42"/>
      <c r="B257" s="104"/>
      <c r="C257" s="43"/>
      <c r="D257" s="109"/>
      <c r="E257" s="107"/>
      <c r="F257" s="107"/>
      <c r="G257" s="107"/>
      <c r="H257" s="107"/>
      <c r="I257" s="105"/>
      <c r="J257" s="4"/>
      <c r="K257" s="199"/>
      <c r="L257" s="199"/>
      <c r="M257" s="199"/>
      <c r="N257" s="4"/>
      <c r="O257" s="4"/>
    </row>
    <row r="258" spans="1:15" x14ac:dyDescent="0.2">
      <c r="A258" s="42"/>
      <c r="B258" s="104"/>
      <c r="C258" s="43"/>
      <c r="D258" s="109"/>
      <c r="E258" s="107"/>
      <c r="F258" s="107"/>
      <c r="G258" s="107"/>
      <c r="H258" s="107"/>
      <c r="I258" s="105"/>
      <c r="J258" s="4"/>
      <c r="K258" s="199"/>
      <c r="L258" s="199"/>
      <c r="M258" s="199"/>
      <c r="N258" s="4"/>
      <c r="O258" s="4"/>
    </row>
    <row r="259" spans="1:15" x14ac:dyDescent="0.2">
      <c r="A259" s="42"/>
      <c r="B259" s="104"/>
      <c r="C259" s="43"/>
      <c r="D259" s="109"/>
      <c r="E259" s="107"/>
      <c r="F259" s="107"/>
      <c r="G259" s="107"/>
      <c r="H259" s="107"/>
      <c r="I259" s="105"/>
      <c r="J259" s="4"/>
      <c r="K259" s="199"/>
      <c r="L259" s="199"/>
      <c r="M259" s="199"/>
      <c r="N259" s="4"/>
      <c r="O259" s="4"/>
    </row>
    <row r="260" spans="1:15" x14ac:dyDescent="0.2">
      <c r="A260" s="42"/>
      <c r="B260" s="104"/>
      <c r="C260" s="43"/>
      <c r="D260" s="109"/>
      <c r="E260" s="107"/>
      <c r="F260" s="107"/>
      <c r="G260" s="107"/>
      <c r="H260" s="107"/>
      <c r="I260" s="105"/>
      <c r="J260" s="4"/>
      <c r="K260" s="199"/>
      <c r="L260" s="199"/>
      <c r="M260" s="199"/>
      <c r="N260" s="4"/>
      <c r="O260" s="4"/>
    </row>
    <row r="261" spans="1:15" x14ac:dyDescent="0.2">
      <c r="A261" s="42"/>
      <c r="B261" s="104"/>
      <c r="C261" s="43"/>
      <c r="D261" s="109"/>
      <c r="E261" s="107"/>
      <c r="F261" s="107"/>
      <c r="G261" s="107"/>
      <c r="H261" s="107"/>
      <c r="I261" s="105"/>
      <c r="J261" s="4"/>
      <c r="K261" s="199"/>
      <c r="L261" s="199"/>
      <c r="M261" s="199"/>
      <c r="N261" s="4"/>
      <c r="O261" s="4"/>
    </row>
    <row r="262" spans="1:15" x14ac:dyDescent="0.2">
      <c r="A262" s="42"/>
      <c r="B262" s="104"/>
      <c r="C262" s="43"/>
      <c r="D262" s="109"/>
      <c r="E262" s="107"/>
      <c r="F262" s="107"/>
      <c r="G262" s="107"/>
      <c r="H262" s="107"/>
      <c r="I262" s="105"/>
      <c r="J262" s="4"/>
      <c r="K262" s="199"/>
      <c r="L262" s="199"/>
      <c r="M262" s="199"/>
      <c r="N262" s="4"/>
      <c r="O262" s="4"/>
    </row>
    <row r="263" spans="1:15" x14ac:dyDescent="0.2">
      <c r="A263" s="42"/>
      <c r="B263" s="104"/>
      <c r="C263" s="43"/>
      <c r="D263" s="109"/>
      <c r="E263" s="107"/>
      <c r="F263" s="107"/>
      <c r="G263" s="107"/>
      <c r="H263" s="107"/>
      <c r="I263" s="105"/>
      <c r="J263" s="4"/>
      <c r="K263" s="199"/>
      <c r="L263" s="199"/>
      <c r="M263" s="199"/>
      <c r="N263" s="4"/>
      <c r="O263" s="4"/>
    </row>
    <row r="264" spans="1:15" x14ac:dyDescent="0.2">
      <c r="A264" s="42"/>
      <c r="B264" s="104"/>
      <c r="C264" s="43"/>
      <c r="D264" s="109"/>
      <c r="E264" s="107"/>
      <c r="F264" s="107"/>
      <c r="G264" s="107"/>
      <c r="H264" s="107"/>
      <c r="I264" s="105"/>
      <c r="J264" s="4"/>
      <c r="K264" s="199"/>
      <c r="L264" s="199"/>
      <c r="M264" s="199"/>
      <c r="N264" s="4"/>
      <c r="O264" s="4"/>
    </row>
    <row r="265" spans="1:15" x14ac:dyDescent="0.2">
      <c r="A265" s="42"/>
      <c r="B265" s="104"/>
      <c r="C265" s="43"/>
      <c r="D265" s="109"/>
      <c r="E265" s="107"/>
      <c r="F265" s="107"/>
      <c r="G265" s="107"/>
      <c r="H265" s="107"/>
      <c r="I265" s="119"/>
      <c r="J265" s="4"/>
      <c r="K265" s="199"/>
      <c r="L265" s="199"/>
      <c r="M265" s="199"/>
      <c r="N265" s="4"/>
      <c r="O265" s="4"/>
    </row>
    <row r="266" spans="1:15" x14ac:dyDescent="0.2">
      <c r="A266" s="42"/>
      <c r="B266" s="104"/>
      <c r="C266" s="43"/>
      <c r="D266" s="109"/>
      <c r="E266" s="107"/>
      <c r="F266" s="107"/>
      <c r="G266" s="107"/>
      <c r="H266" s="107"/>
      <c r="I266" s="105"/>
      <c r="J266" s="4"/>
      <c r="K266" s="199"/>
      <c r="L266" s="199"/>
      <c r="M266" s="199"/>
      <c r="N266" s="4"/>
      <c r="O266" s="4"/>
    </row>
    <row r="267" spans="1:15" x14ac:dyDescent="0.2">
      <c r="A267" s="42"/>
      <c r="B267" s="104"/>
      <c r="C267" s="43"/>
      <c r="D267" s="109"/>
      <c r="E267" s="107"/>
      <c r="F267" s="107"/>
      <c r="G267" s="107"/>
      <c r="H267" s="107"/>
      <c r="I267" s="105"/>
      <c r="J267" s="4"/>
      <c r="K267" s="199"/>
      <c r="L267" s="199"/>
      <c r="M267" s="199"/>
      <c r="N267" s="4"/>
      <c r="O267" s="4"/>
    </row>
    <row r="268" spans="1:15" x14ac:dyDescent="0.2">
      <c r="A268" s="42"/>
      <c r="B268" s="104"/>
      <c r="C268" s="43"/>
      <c r="D268" s="109"/>
      <c r="E268" s="107"/>
      <c r="F268" s="107"/>
      <c r="G268" s="107"/>
      <c r="H268" s="107"/>
      <c r="I268" s="105"/>
      <c r="J268" s="4"/>
      <c r="K268" s="199"/>
      <c r="L268" s="199"/>
      <c r="M268" s="199"/>
      <c r="N268" s="4"/>
      <c r="O268" s="4"/>
    </row>
    <row r="269" spans="1:15" x14ac:dyDescent="0.2">
      <c r="A269" s="42"/>
      <c r="B269" s="104"/>
      <c r="C269" s="43"/>
      <c r="D269" s="109"/>
      <c r="E269" s="107"/>
      <c r="F269" s="107"/>
      <c r="G269" s="107"/>
      <c r="H269" s="107"/>
      <c r="I269" s="105"/>
      <c r="J269" s="4"/>
      <c r="K269" s="199"/>
      <c r="L269" s="199"/>
      <c r="M269" s="199"/>
      <c r="N269" s="4"/>
      <c r="O269" s="4"/>
    </row>
    <row r="270" spans="1:15" x14ac:dyDescent="0.2">
      <c r="A270" s="42"/>
      <c r="B270" s="104"/>
      <c r="C270" s="43"/>
      <c r="D270" s="109"/>
      <c r="E270" s="107"/>
      <c r="F270" s="107"/>
      <c r="G270" s="107"/>
      <c r="H270" s="107"/>
      <c r="I270" s="105"/>
      <c r="J270" s="4"/>
      <c r="K270" s="199"/>
      <c r="L270" s="199"/>
      <c r="M270" s="199"/>
      <c r="N270" s="4"/>
      <c r="O270" s="4"/>
    </row>
    <row r="271" spans="1:15" x14ac:dyDescent="0.2">
      <c r="A271" s="42"/>
      <c r="B271" s="104"/>
      <c r="C271" s="43"/>
      <c r="D271" s="109"/>
      <c r="E271" s="107"/>
      <c r="F271" s="107"/>
      <c r="G271" s="107"/>
      <c r="H271" s="107"/>
      <c r="I271" s="105"/>
      <c r="J271" s="4"/>
      <c r="K271" s="199"/>
      <c r="L271" s="199"/>
      <c r="M271" s="199"/>
      <c r="N271" s="4"/>
      <c r="O271" s="4"/>
    </row>
    <row r="272" spans="1:15" x14ac:dyDescent="0.2">
      <c r="A272" s="42"/>
      <c r="B272" s="104"/>
      <c r="C272" s="43"/>
      <c r="D272" s="109"/>
      <c r="E272" s="107"/>
      <c r="F272" s="107"/>
      <c r="G272" s="107"/>
      <c r="H272" s="107"/>
      <c r="I272" s="105"/>
      <c r="J272" s="4"/>
      <c r="K272" s="199"/>
      <c r="L272" s="199"/>
      <c r="M272" s="199"/>
      <c r="N272" s="4"/>
      <c r="O272" s="4"/>
    </row>
    <row r="273" spans="1:15" x14ac:dyDescent="0.2">
      <c r="A273" s="42"/>
      <c r="B273" s="104"/>
      <c r="C273" s="43"/>
      <c r="D273" s="109"/>
      <c r="E273" s="107"/>
      <c r="F273" s="107"/>
      <c r="G273" s="107"/>
      <c r="H273" s="107"/>
      <c r="I273" s="105"/>
      <c r="J273" s="4"/>
      <c r="K273" s="199"/>
      <c r="L273" s="199"/>
      <c r="M273" s="199"/>
      <c r="N273" s="4"/>
      <c r="O273" s="4"/>
    </row>
    <row r="274" spans="1:15" x14ac:dyDescent="0.2">
      <c r="A274" s="42"/>
      <c r="B274" s="104"/>
      <c r="C274" s="43"/>
      <c r="D274" s="109"/>
      <c r="E274" s="107"/>
      <c r="F274" s="107"/>
      <c r="G274" s="107"/>
      <c r="H274" s="107"/>
      <c r="I274" s="105"/>
      <c r="J274" s="4"/>
      <c r="K274" s="199"/>
      <c r="L274" s="199"/>
      <c r="M274" s="199"/>
      <c r="N274" s="4"/>
      <c r="O274" s="4"/>
    </row>
    <row r="275" spans="1:15" x14ac:dyDescent="0.2">
      <c r="A275" s="42"/>
      <c r="B275" s="104"/>
      <c r="C275" s="43"/>
      <c r="D275" s="114"/>
      <c r="E275" s="120"/>
      <c r="F275" s="120"/>
      <c r="G275" s="120"/>
      <c r="H275" s="107"/>
      <c r="I275" s="105"/>
      <c r="J275" s="4"/>
      <c r="K275" s="199"/>
      <c r="L275" s="199"/>
      <c r="M275" s="199"/>
      <c r="N275" s="4"/>
      <c r="O275" s="4"/>
    </row>
    <row r="276" spans="1:15" x14ac:dyDescent="0.2">
      <c r="A276" s="42"/>
      <c r="B276" s="104"/>
      <c r="C276" s="43"/>
      <c r="D276" s="114"/>
      <c r="E276" s="120"/>
      <c r="F276" s="120"/>
      <c r="G276" s="120"/>
      <c r="H276" s="120"/>
      <c r="I276" s="105"/>
      <c r="J276" s="4"/>
      <c r="K276" s="199"/>
      <c r="L276" s="199"/>
      <c r="M276" s="199"/>
      <c r="N276" s="4"/>
      <c r="O276" s="4"/>
    </row>
    <row r="277" spans="1:15" x14ac:dyDescent="0.2">
      <c r="A277" s="42"/>
      <c r="B277" s="104"/>
      <c r="C277" s="43"/>
      <c r="D277" s="109"/>
      <c r="E277" s="107"/>
      <c r="F277" s="107"/>
      <c r="G277" s="107"/>
      <c r="H277" s="107"/>
      <c r="I277" s="105"/>
      <c r="J277" s="4"/>
      <c r="K277" s="199"/>
      <c r="L277" s="199"/>
      <c r="M277" s="199"/>
      <c r="N277" s="4"/>
      <c r="O277" s="4"/>
    </row>
    <row r="278" spans="1:15" x14ac:dyDescent="0.2">
      <c r="A278" s="42"/>
      <c r="B278" s="104"/>
      <c r="C278" s="43"/>
      <c r="D278" s="109"/>
      <c r="E278" s="107"/>
      <c r="F278" s="107"/>
      <c r="G278" s="107"/>
      <c r="H278" s="107"/>
      <c r="I278" s="105"/>
      <c r="J278" s="4"/>
      <c r="K278" s="199"/>
      <c r="L278" s="199"/>
      <c r="M278" s="199"/>
      <c r="N278" s="4"/>
      <c r="O278" s="4"/>
    </row>
    <row r="279" spans="1:15" x14ac:dyDescent="0.2">
      <c r="A279" s="42"/>
      <c r="B279" s="104"/>
      <c r="C279" s="43"/>
      <c r="D279" s="109"/>
      <c r="E279" s="107"/>
      <c r="F279" s="107"/>
      <c r="G279" s="107"/>
      <c r="H279" s="107"/>
      <c r="I279" s="105"/>
      <c r="J279" s="4"/>
      <c r="K279" s="199"/>
      <c r="L279" s="199"/>
      <c r="M279" s="199"/>
      <c r="N279" s="4"/>
      <c r="O279" s="4"/>
    </row>
    <row r="280" spans="1:15" x14ac:dyDescent="0.2">
      <c r="A280" s="42"/>
      <c r="B280" s="104"/>
      <c r="C280" s="43"/>
      <c r="D280" s="109"/>
      <c r="E280" s="107"/>
      <c r="F280" s="107"/>
      <c r="G280" s="107"/>
      <c r="H280" s="107"/>
      <c r="I280" s="101"/>
      <c r="J280" s="4"/>
      <c r="K280" s="199"/>
      <c r="L280" s="199"/>
      <c r="M280" s="199"/>
      <c r="N280" s="4"/>
      <c r="O280" s="4"/>
    </row>
    <row r="281" spans="1:15" x14ac:dyDescent="0.2">
      <c r="A281" s="42"/>
      <c r="B281" s="104"/>
      <c r="C281" s="43"/>
      <c r="D281" s="109"/>
      <c r="E281" s="107"/>
      <c r="F281" s="107"/>
      <c r="G281" s="107"/>
      <c r="H281" s="107"/>
      <c r="I281" s="101"/>
      <c r="J281" s="4"/>
      <c r="K281" s="199"/>
      <c r="L281" s="199"/>
      <c r="M281" s="199"/>
      <c r="N281" s="4"/>
      <c r="O281" s="4"/>
    </row>
    <row r="282" spans="1:15" x14ac:dyDescent="0.2">
      <c r="A282" s="42"/>
      <c r="B282" s="104"/>
      <c r="C282" s="43"/>
      <c r="D282" s="109"/>
      <c r="E282" s="107"/>
      <c r="F282" s="107"/>
      <c r="G282" s="107"/>
      <c r="H282" s="107"/>
      <c r="I282" s="105"/>
      <c r="J282" s="4"/>
      <c r="K282" s="199"/>
      <c r="L282" s="199"/>
      <c r="M282" s="199"/>
      <c r="N282" s="4"/>
      <c r="O282" s="4"/>
    </row>
    <row r="283" spans="1:15" x14ac:dyDescent="0.2">
      <c r="A283" s="42"/>
      <c r="B283" s="104"/>
      <c r="C283" s="43"/>
      <c r="D283" s="109"/>
      <c r="E283" s="107"/>
      <c r="F283" s="107"/>
      <c r="G283" s="107"/>
      <c r="H283" s="107"/>
      <c r="I283" s="105"/>
      <c r="J283" s="4"/>
      <c r="K283" s="199"/>
      <c r="L283" s="199"/>
      <c r="M283" s="199"/>
      <c r="N283" s="4"/>
      <c r="O283" s="4"/>
    </row>
    <row r="284" spans="1:15" x14ac:dyDescent="0.2">
      <c r="A284" s="42"/>
      <c r="B284" s="104"/>
      <c r="C284" s="43"/>
      <c r="D284" s="109"/>
      <c r="E284" s="107"/>
      <c r="F284" s="107"/>
      <c r="G284" s="107"/>
      <c r="H284" s="107"/>
      <c r="I284" s="105"/>
      <c r="J284" s="4"/>
      <c r="K284" s="199"/>
      <c r="L284" s="199"/>
      <c r="M284" s="199"/>
      <c r="N284" s="4"/>
      <c r="O284" s="4"/>
    </row>
    <row r="285" spans="1:15" x14ac:dyDescent="0.2">
      <c r="A285" s="42"/>
      <c r="B285" s="104"/>
      <c r="C285" s="43"/>
      <c r="D285" s="109"/>
      <c r="E285" s="107"/>
      <c r="F285" s="107"/>
      <c r="G285" s="107"/>
      <c r="H285" s="107"/>
      <c r="I285" s="105"/>
      <c r="J285" s="4"/>
      <c r="K285" s="199"/>
      <c r="L285" s="199"/>
      <c r="M285" s="199"/>
      <c r="N285" s="4"/>
      <c r="O285" s="4"/>
    </row>
    <row r="286" spans="1:15" x14ac:dyDescent="0.2">
      <c r="A286" s="42"/>
      <c r="B286" s="104"/>
      <c r="C286" s="43"/>
      <c r="D286" s="109"/>
      <c r="E286" s="107"/>
      <c r="F286" s="107"/>
      <c r="G286" s="107"/>
      <c r="H286" s="107"/>
      <c r="I286" s="105"/>
      <c r="J286" s="4"/>
      <c r="K286" s="199"/>
      <c r="L286" s="199"/>
      <c r="M286" s="199"/>
      <c r="N286" s="4"/>
      <c r="O286" s="4"/>
    </row>
    <row r="287" spans="1:15" x14ac:dyDescent="0.2">
      <c r="A287" s="42"/>
      <c r="B287" s="104"/>
      <c r="C287" s="43"/>
      <c r="D287" s="109"/>
      <c r="E287" s="107"/>
      <c r="F287" s="107"/>
      <c r="G287" s="107"/>
      <c r="H287" s="107"/>
      <c r="I287" s="105"/>
      <c r="J287" s="4"/>
      <c r="K287" s="199"/>
      <c r="L287" s="199"/>
      <c r="M287" s="199"/>
      <c r="N287" s="4"/>
      <c r="O287" s="4"/>
    </row>
    <row r="288" spans="1:15" x14ac:dyDescent="0.2">
      <c r="A288" s="42"/>
      <c r="B288" s="104"/>
      <c r="C288" s="43"/>
      <c r="D288" s="109"/>
      <c r="E288" s="107"/>
      <c r="F288" s="107"/>
      <c r="G288" s="107"/>
      <c r="H288" s="107"/>
      <c r="I288" s="105"/>
      <c r="J288" s="4"/>
      <c r="K288" s="199"/>
      <c r="L288" s="199"/>
      <c r="M288" s="199"/>
      <c r="N288" s="4"/>
      <c r="O288" s="4"/>
    </row>
    <row r="289" spans="1:15" x14ac:dyDescent="0.2">
      <c r="A289" s="42"/>
      <c r="B289" s="104"/>
      <c r="C289" s="43"/>
      <c r="D289" s="109"/>
      <c r="E289" s="107"/>
      <c r="F289" s="107"/>
      <c r="G289" s="107"/>
      <c r="H289" s="107"/>
      <c r="I289" s="105"/>
      <c r="J289" s="4"/>
      <c r="K289" s="199"/>
      <c r="L289" s="199"/>
      <c r="M289" s="199"/>
      <c r="N289" s="4"/>
      <c r="O289" s="4"/>
    </row>
    <row r="290" spans="1:15" x14ac:dyDescent="0.2">
      <c r="A290" s="42"/>
      <c r="B290" s="104"/>
      <c r="C290" s="43"/>
      <c r="D290" s="109"/>
      <c r="E290" s="107"/>
      <c r="F290" s="107"/>
      <c r="G290" s="107"/>
      <c r="H290" s="107"/>
      <c r="I290" s="105"/>
      <c r="J290" s="4"/>
      <c r="K290" s="199"/>
      <c r="L290" s="199"/>
      <c r="M290" s="199"/>
      <c r="N290" s="4"/>
      <c r="O290" s="4"/>
    </row>
    <row r="291" spans="1:15" x14ac:dyDescent="0.2">
      <c r="A291" s="42"/>
      <c r="B291" s="104"/>
      <c r="C291" s="43"/>
      <c r="D291" s="101"/>
      <c r="E291" s="107"/>
      <c r="F291" s="107"/>
      <c r="G291" s="107"/>
      <c r="H291" s="107"/>
      <c r="I291" s="105"/>
      <c r="J291" s="4"/>
      <c r="K291" s="199"/>
      <c r="L291" s="199"/>
      <c r="M291" s="199"/>
      <c r="N291" s="4"/>
      <c r="O291" s="4"/>
    </row>
    <row r="292" spans="1:15" x14ac:dyDescent="0.2">
      <c r="A292" s="42"/>
      <c r="B292" s="104"/>
      <c r="C292" s="43"/>
      <c r="D292" s="101"/>
      <c r="E292" s="107"/>
      <c r="F292" s="107"/>
      <c r="G292" s="107"/>
      <c r="H292" s="107"/>
      <c r="I292" s="105"/>
      <c r="J292" s="4"/>
      <c r="K292" s="199"/>
      <c r="L292" s="199"/>
      <c r="M292" s="199"/>
      <c r="N292" s="4"/>
      <c r="O292" s="4"/>
    </row>
    <row r="293" spans="1:15" x14ac:dyDescent="0.2">
      <c r="A293" s="42"/>
      <c r="B293" s="104"/>
      <c r="C293" s="43"/>
      <c r="D293" s="101"/>
      <c r="E293" s="107"/>
      <c r="F293" s="107"/>
      <c r="G293" s="107"/>
      <c r="H293" s="107"/>
      <c r="I293" s="105"/>
      <c r="J293" s="4"/>
      <c r="K293" s="199"/>
      <c r="L293" s="199"/>
      <c r="M293" s="199"/>
      <c r="N293" s="4"/>
      <c r="O293" s="4"/>
    </row>
    <row r="294" spans="1:15" x14ac:dyDescent="0.2">
      <c r="A294" s="42"/>
      <c r="B294" s="104"/>
      <c r="C294" s="105"/>
      <c r="D294" s="105"/>
      <c r="E294" s="106"/>
      <c r="F294" s="106"/>
      <c r="G294" s="106"/>
      <c r="H294" s="107"/>
      <c r="I294" s="105"/>
      <c r="J294" s="4"/>
      <c r="K294" s="199"/>
      <c r="L294" s="199"/>
      <c r="M294" s="199"/>
      <c r="N294" s="4"/>
      <c r="O294" s="4"/>
    </row>
    <row r="295" spans="1:15" x14ac:dyDescent="0.2">
      <c r="A295" s="42"/>
      <c r="B295" s="104"/>
      <c r="C295" s="105"/>
      <c r="D295" s="105"/>
      <c r="E295" s="106"/>
      <c r="F295" s="106"/>
      <c r="G295" s="106"/>
      <c r="H295" s="107"/>
      <c r="I295" s="105"/>
      <c r="J295" s="4"/>
      <c r="K295" s="199"/>
      <c r="L295" s="199"/>
      <c r="M295" s="199"/>
      <c r="N295" s="4"/>
      <c r="O295" s="4"/>
    </row>
    <row r="296" spans="1:15" x14ac:dyDescent="0.2">
      <c r="A296" s="42"/>
      <c r="B296" s="104"/>
      <c r="C296" s="105"/>
      <c r="D296" s="105"/>
      <c r="E296" s="106"/>
      <c r="F296" s="106"/>
      <c r="G296" s="106"/>
      <c r="H296" s="107"/>
      <c r="I296" s="105"/>
      <c r="J296" s="4"/>
      <c r="K296" s="199"/>
      <c r="L296" s="199"/>
      <c r="M296" s="199"/>
      <c r="N296" s="4"/>
      <c r="O296" s="4"/>
    </row>
    <row r="297" spans="1:15" x14ac:dyDescent="0.2">
      <c r="A297" s="42"/>
      <c r="B297" s="104"/>
      <c r="C297" s="43"/>
      <c r="D297" s="101"/>
      <c r="E297" s="107"/>
      <c r="F297" s="107"/>
      <c r="G297" s="107"/>
      <c r="H297" s="107"/>
      <c r="I297" s="105"/>
      <c r="J297" s="4"/>
      <c r="K297" s="199"/>
      <c r="L297" s="199"/>
      <c r="M297" s="199"/>
      <c r="N297" s="4"/>
      <c r="O297" s="4"/>
    </row>
    <row r="298" spans="1:15" x14ac:dyDescent="0.2">
      <c r="A298" s="42"/>
      <c r="B298" s="104"/>
      <c r="C298" s="43"/>
      <c r="D298" s="109"/>
      <c r="E298" s="107"/>
      <c r="F298" s="107"/>
      <c r="G298" s="107"/>
      <c r="H298" s="107"/>
      <c r="I298" s="105"/>
      <c r="J298" s="4"/>
      <c r="K298" s="199"/>
      <c r="L298" s="199"/>
      <c r="M298" s="199"/>
      <c r="N298" s="4"/>
      <c r="O298" s="4"/>
    </row>
    <row r="299" spans="1:15" x14ac:dyDescent="0.2">
      <c r="A299" s="42"/>
      <c r="B299" s="104"/>
      <c r="C299" s="43"/>
      <c r="D299" s="109"/>
      <c r="E299" s="107"/>
      <c r="F299" s="107"/>
      <c r="G299" s="107"/>
      <c r="H299" s="107"/>
      <c r="I299" s="105"/>
      <c r="J299" s="4"/>
      <c r="K299" s="199"/>
      <c r="L299" s="199"/>
      <c r="M299" s="199"/>
      <c r="N299" s="4"/>
      <c r="O299" s="4"/>
    </row>
    <row r="300" spans="1:15" x14ac:dyDescent="0.2">
      <c r="A300" s="42"/>
      <c r="B300" s="104"/>
      <c r="C300" s="43"/>
      <c r="D300" s="109"/>
      <c r="E300" s="107"/>
      <c r="F300" s="107"/>
      <c r="G300" s="107"/>
      <c r="H300" s="107"/>
      <c r="I300" s="105"/>
      <c r="J300" s="4"/>
      <c r="K300" s="199"/>
      <c r="L300" s="199"/>
      <c r="M300" s="199"/>
      <c r="N300" s="4"/>
      <c r="O300" s="4"/>
    </row>
    <row r="301" spans="1:15" x14ac:dyDescent="0.2">
      <c r="A301" s="42"/>
      <c r="B301" s="104"/>
      <c r="C301" s="43"/>
      <c r="D301" s="109"/>
      <c r="E301" s="107"/>
      <c r="F301" s="107"/>
      <c r="G301" s="107"/>
      <c r="H301" s="107"/>
      <c r="I301" s="105"/>
      <c r="J301" s="4"/>
      <c r="K301" s="199"/>
      <c r="L301" s="199"/>
      <c r="M301" s="199"/>
      <c r="N301" s="4"/>
      <c r="O301" s="4"/>
    </row>
    <row r="302" spans="1:15" x14ac:dyDescent="0.2">
      <c r="A302" s="42"/>
      <c r="B302" s="104"/>
      <c r="C302" s="43"/>
      <c r="D302" s="109"/>
      <c r="E302" s="107"/>
      <c r="F302" s="107"/>
      <c r="G302" s="107"/>
      <c r="H302" s="107"/>
      <c r="I302" s="107"/>
      <c r="J302" s="4"/>
      <c r="K302" s="199"/>
      <c r="L302" s="199"/>
      <c r="M302" s="199"/>
      <c r="N302" s="4"/>
      <c r="O302" s="4"/>
    </row>
    <row r="303" spans="1:15" x14ac:dyDescent="0.2">
      <c r="A303" s="42"/>
      <c r="B303" s="104"/>
      <c r="C303" s="43"/>
      <c r="D303" s="109"/>
      <c r="E303" s="107"/>
      <c r="F303" s="107"/>
      <c r="G303" s="107"/>
      <c r="H303" s="107"/>
      <c r="I303" s="105"/>
      <c r="J303" s="4"/>
      <c r="K303" s="199"/>
      <c r="L303" s="199"/>
      <c r="M303" s="199"/>
      <c r="N303" s="4"/>
      <c r="O303" s="4"/>
    </row>
    <row r="304" spans="1:15" x14ac:dyDescent="0.2">
      <c r="A304" s="42"/>
      <c r="B304" s="104"/>
      <c r="C304" s="43"/>
      <c r="D304" s="109"/>
      <c r="E304" s="107"/>
      <c r="F304" s="107"/>
      <c r="G304" s="107"/>
      <c r="H304" s="107"/>
      <c r="I304" s="107"/>
      <c r="J304" s="4"/>
      <c r="K304" s="199"/>
      <c r="L304" s="199"/>
      <c r="M304" s="199"/>
      <c r="N304" s="4"/>
      <c r="O304" s="4"/>
    </row>
    <row r="305" spans="1:15" x14ac:dyDescent="0.2">
      <c r="A305" s="45"/>
      <c r="B305" s="112"/>
      <c r="C305" s="46"/>
      <c r="D305" s="109"/>
      <c r="E305" s="107"/>
      <c r="F305" s="107"/>
      <c r="G305" s="107"/>
      <c r="H305" s="107"/>
      <c r="I305" s="107"/>
      <c r="J305" s="4"/>
      <c r="K305" s="199"/>
      <c r="L305" s="199"/>
      <c r="M305" s="199"/>
      <c r="N305" s="4"/>
      <c r="O305" s="4"/>
    </row>
    <row r="306" spans="1:15" x14ac:dyDescent="0.2">
      <c r="A306" s="42"/>
      <c r="B306" s="104"/>
      <c r="C306" s="43"/>
      <c r="D306" s="109"/>
      <c r="E306" s="107"/>
      <c r="F306" s="107"/>
      <c r="G306" s="107"/>
      <c r="H306" s="107"/>
      <c r="I306" s="105"/>
      <c r="J306" s="4"/>
      <c r="K306" s="199"/>
      <c r="L306" s="199"/>
      <c r="M306" s="199"/>
      <c r="N306" s="4"/>
      <c r="O306" s="4"/>
    </row>
    <row r="307" spans="1:15" x14ac:dyDescent="0.2">
      <c r="A307" s="42"/>
      <c r="B307" s="104"/>
      <c r="C307" s="43"/>
      <c r="D307" s="109"/>
      <c r="E307" s="107"/>
      <c r="F307" s="107"/>
      <c r="G307" s="107"/>
      <c r="H307" s="107"/>
      <c r="I307" s="105"/>
      <c r="J307" s="4"/>
      <c r="K307" s="199"/>
      <c r="L307" s="199"/>
      <c r="M307" s="199"/>
      <c r="N307" s="4"/>
      <c r="O307" s="4"/>
    </row>
    <row r="308" spans="1:15" x14ac:dyDescent="0.2">
      <c r="A308" s="42"/>
      <c r="B308" s="104"/>
      <c r="C308" s="43"/>
      <c r="D308" s="109"/>
      <c r="E308" s="107"/>
      <c r="F308" s="107"/>
      <c r="G308" s="107"/>
      <c r="H308" s="107"/>
      <c r="I308" s="105"/>
      <c r="J308" s="4"/>
      <c r="K308" s="199"/>
      <c r="L308" s="199"/>
      <c r="M308" s="199"/>
      <c r="N308" s="4"/>
      <c r="O308" s="4"/>
    </row>
    <row r="309" spans="1:15" x14ac:dyDescent="0.2">
      <c r="A309" s="42"/>
      <c r="B309" s="104"/>
      <c r="C309" s="43"/>
      <c r="D309" s="109"/>
      <c r="E309" s="107"/>
      <c r="F309" s="107"/>
      <c r="G309" s="107"/>
      <c r="H309" s="107"/>
      <c r="I309" s="105"/>
      <c r="J309" s="4"/>
      <c r="K309" s="199"/>
      <c r="L309" s="199"/>
      <c r="M309" s="199"/>
      <c r="N309" s="4"/>
      <c r="O309" s="4"/>
    </row>
    <row r="310" spans="1:15" x14ac:dyDescent="0.2">
      <c r="A310" s="42"/>
      <c r="B310" s="104"/>
      <c r="C310" s="43"/>
      <c r="D310" s="109"/>
      <c r="E310" s="107"/>
      <c r="F310" s="107"/>
      <c r="G310" s="107"/>
      <c r="H310" s="107"/>
      <c r="I310" s="105"/>
      <c r="J310" s="4"/>
      <c r="K310" s="199"/>
      <c r="L310" s="199"/>
      <c r="M310" s="199"/>
      <c r="N310" s="4"/>
      <c r="O310" s="4"/>
    </row>
    <row r="311" spans="1:15" x14ac:dyDescent="0.2">
      <c r="A311" s="42"/>
      <c r="B311" s="104"/>
      <c r="C311" s="43"/>
      <c r="D311" s="109"/>
      <c r="E311" s="107"/>
      <c r="F311" s="107"/>
      <c r="G311" s="107"/>
      <c r="H311" s="107"/>
      <c r="I311" s="105"/>
      <c r="J311" s="4"/>
      <c r="K311" s="199"/>
      <c r="L311" s="199"/>
      <c r="M311" s="199"/>
      <c r="N311" s="4"/>
      <c r="O311" s="4"/>
    </row>
    <row r="312" spans="1:15" x14ac:dyDescent="0.2">
      <c r="A312" s="42"/>
      <c r="B312" s="104"/>
      <c r="C312" s="43"/>
      <c r="D312" s="109"/>
      <c r="E312" s="107"/>
      <c r="F312" s="107"/>
      <c r="G312" s="107"/>
      <c r="H312" s="107"/>
      <c r="I312" s="105"/>
      <c r="J312" s="4"/>
      <c r="K312" s="199"/>
      <c r="L312" s="199"/>
      <c r="M312" s="199"/>
      <c r="N312" s="4"/>
      <c r="O312" s="4"/>
    </row>
    <row r="313" spans="1:15" x14ac:dyDescent="0.2">
      <c r="A313" s="42"/>
      <c r="B313" s="104"/>
      <c r="C313" s="43"/>
      <c r="D313" s="109"/>
      <c r="E313" s="107"/>
      <c r="F313" s="107"/>
      <c r="G313" s="107"/>
      <c r="H313" s="107"/>
      <c r="I313" s="105"/>
      <c r="J313" s="4"/>
      <c r="K313" s="199"/>
      <c r="L313" s="199"/>
      <c r="M313" s="199"/>
      <c r="N313" s="4"/>
      <c r="O313" s="4"/>
    </row>
    <row r="314" spans="1:15" x14ac:dyDescent="0.2">
      <c r="A314" s="42"/>
      <c r="B314" s="104"/>
      <c r="C314" s="43"/>
      <c r="D314" s="109"/>
      <c r="E314" s="107"/>
      <c r="F314" s="107"/>
      <c r="G314" s="107"/>
      <c r="H314" s="107"/>
      <c r="I314" s="105"/>
      <c r="J314" s="4"/>
      <c r="K314" s="199"/>
      <c r="L314" s="199"/>
      <c r="M314" s="199"/>
      <c r="N314" s="4"/>
      <c r="O314" s="4"/>
    </row>
    <row r="315" spans="1:15" x14ac:dyDescent="0.2">
      <c r="A315" s="42"/>
      <c r="B315" s="104"/>
      <c r="C315" s="43"/>
      <c r="D315" s="109"/>
      <c r="E315" s="107"/>
      <c r="F315" s="107"/>
      <c r="G315" s="107"/>
      <c r="H315" s="107"/>
      <c r="I315" s="105"/>
      <c r="J315" s="4"/>
      <c r="K315" s="199"/>
      <c r="L315" s="199"/>
      <c r="M315" s="199"/>
      <c r="N315" s="4"/>
      <c r="O315" s="4"/>
    </row>
    <row r="316" spans="1:15" x14ac:dyDescent="0.2">
      <c r="A316" s="42"/>
      <c r="B316" s="104"/>
      <c r="C316" s="43"/>
      <c r="D316" s="109"/>
      <c r="E316" s="107"/>
      <c r="F316" s="107"/>
      <c r="G316" s="107"/>
      <c r="H316" s="107"/>
      <c r="I316" s="105"/>
      <c r="J316" s="4"/>
      <c r="K316" s="199"/>
      <c r="L316" s="199"/>
      <c r="M316" s="199"/>
      <c r="N316" s="4"/>
      <c r="O316" s="4"/>
    </row>
    <row r="317" spans="1:15" x14ac:dyDescent="0.2">
      <c r="A317" s="42"/>
      <c r="B317" s="104"/>
      <c r="C317" s="43"/>
      <c r="D317" s="109"/>
      <c r="E317" s="107"/>
      <c r="F317" s="107"/>
      <c r="G317" s="107"/>
      <c r="H317" s="107"/>
      <c r="I317" s="105"/>
      <c r="J317" s="4"/>
      <c r="K317" s="199"/>
      <c r="L317" s="199"/>
      <c r="M317" s="199"/>
      <c r="N317" s="4"/>
      <c r="O317" s="4"/>
    </row>
    <row r="318" spans="1:15" x14ac:dyDescent="0.2">
      <c r="A318" s="42"/>
      <c r="B318" s="104"/>
      <c r="C318" s="43"/>
      <c r="D318" s="109"/>
      <c r="E318" s="107"/>
      <c r="F318" s="107"/>
      <c r="G318" s="107"/>
      <c r="H318" s="107"/>
      <c r="I318" s="101"/>
      <c r="J318" s="4"/>
      <c r="K318" s="199"/>
      <c r="L318" s="199"/>
      <c r="M318" s="199"/>
      <c r="N318" s="4"/>
      <c r="O318" s="4"/>
    </row>
    <row r="319" spans="1:15" x14ac:dyDescent="0.2">
      <c r="A319" s="42"/>
      <c r="B319" s="104"/>
      <c r="C319" s="43"/>
      <c r="D319" s="109"/>
      <c r="E319" s="107"/>
      <c r="F319" s="107"/>
      <c r="G319" s="107"/>
      <c r="H319" s="107"/>
      <c r="I319" s="101"/>
      <c r="J319" s="4"/>
      <c r="K319" s="199"/>
      <c r="L319" s="199"/>
      <c r="M319" s="199"/>
      <c r="N319" s="4"/>
      <c r="O319" s="4"/>
    </row>
    <row r="320" spans="1:15" x14ac:dyDescent="0.2">
      <c r="A320" s="42"/>
      <c r="B320" s="104"/>
      <c r="C320" s="43"/>
      <c r="D320" s="109"/>
      <c r="E320" s="107"/>
      <c r="F320" s="107"/>
      <c r="G320" s="107"/>
      <c r="H320" s="107"/>
      <c r="I320" s="101"/>
      <c r="J320" s="4"/>
      <c r="K320" s="199"/>
      <c r="L320" s="199"/>
      <c r="M320" s="199"/>
      <c r="N320" s="4"/>
      <c r="O320" s="4"/>
    </row>
    <row r="321" spans="1:15" x14ac:dyDescent="0.2">
      <c r="A321" s="42"/>
      <c r="B321" s="104"/>
      <c r="C321" s="43"/>
      <c r="D321" s="109"/>
      <c r="E321" s="107"/>
      <c r="F321" s="107"/>
      <c r="G321" s="107"/>
      <c r="H321" s="107"/>
      <c r="I321" s="101"/>
      <c r="J321" s="4"/>
      <c r="K321" s="199"/>
      <c r="L321" s="199"/>
      <c r="M321" s="199"/>
      <c r="N321" s="4"/>
      <c r="O321" s="4"/>
    </row>
    <row r="322" spans="1:15" x14ac:dyDescent="0.2">
      <c r="A322" s="42"/>
      <c r="B322" s="104"/>
      <c r="C322" s="43"/>
      <c r="D322" s="109"/>
      <c r="E322" s="107"/>
      <c r="F322" s="107"/>
      <c r="G322" s="107"/>
      <c r="H322" s="107"/>
      <c r="I322" s="105"/>
      <c r="J322" s="4"/>
      <c r="K322" s="199"/>
      <c r="L322" s="199"/>
      <c r="M322" s="199"/>
      <c r="N322" s="4"/>
      <c r="O322" s="4"/>
    </row>
    <row r="323" spans="1:15" x14ac:dyDescent="0.2">
      <c r="A323" s="42"/>
      <c r="B323" s="104"/>
      <c r="C323" s="43"/>
      <c r="D323" s="109"/>
      <c r="E323" s="107"/>
      <c r="F323" s="107"/>
      <c r="G323" s="107"/>
      <c r="H323" s="107"/>
      <c r="I323" s="105"/>
      <c r="J323" s="4"/>
      <c r="K323" s="199"/>
      <c r="L323" s="199"/>
      <c r="M323" s="199"/>
      <c r="N323" s="4"/>
      <c r="O323" s="4"/>
    </row>
    <row r="324" spans="1:15" x14ac:dyDescent="0.2">
      <c r="A324" s="42"/>
      <c r="B324" s="104"/>
      <c r="C324" s="43"/>
      <c r="D324" s="109"/>
      <c r="E324" s="107"/>
      <c r="F324" s="107"/>
      <c r="G324" s="107"/>
      <c r="H324" s="107"/>
      <c r="I324" s="105"/>
      <c r="J324" s="4"/>
      <c r="K324" s="199"/>
      <c r="L324" s="199"/>
      <c r="M324" s="199"/>
      <c r="N324" s="4"/>
      <c r="O324" s="4"/>
    </row>
    <row r="325" spans="1:15" x14ac:dyDescent="0.2">
      <c r="A325" s="42"/>
      <c r="B325" s="104"/>
      <c r="C325" s="43"/>
      <c r="D325" s="109"/>
      <c r="E325" s="107"/>
      <c r="F325" s="107"/>
      <c r="G325" s="107"/>
      <c r="H325" s="107"/>
      <c r="I325" s="105"/>
      <c r="J325" s="4"/>
      <c r="K325" s="199"/>
      <c r="L325" s="199"/>
      <c r="M325" s="199"/>
      <c r="N325" s="4"/>
      <c r="O325" s="4"/>
    </row>
    <row r="326" spans="1:15" x14ac:dyDescent="0.2">
      <c r="A326" s="42"/>
      <c r="B326" s="104"/>
      <c r="C326" s="43"/>
      <c r="D326" s="109"/>
      <c r="E326" s="107"/>
      <c r="F326" s="107"/>
      <c r="G326" s="107"/>
      <c r="H326" s="107"/>
      <c r="I326" s="105"/>
      <c r="J326" s="4"/>
      <c r="K326" s="199"/>
      <c r="L326" s="199"/>
      <c r="M326" s="199"/>
      <c r="N326" s="4"/>
      <c r="O326" s="4"/>
    </row>
    <row r="327" spans="1:15" x14ac:dyDescent="0.2">
      <c r="A327" s="42"/>
      <c r="B327" s="104"/>
      <c r="C327" s="43"/>
      <c r="D327" s="109"/>
      <c r="E327" s="107"/>
      <c r="F327" s="107"/>
      <c r="G327" s="107"/>
      <c r="H327" s="107"/>
      <c r="I327" s="105"/>
      <c r="J327" s="4"/>
      <c r="K327" s="199"/>
      <c r="L327" s="199"/>
      <c r="M327" s="199"/>
      <c r="N327" s="4"/>
      <c r="O327" s="4"/>
    </row>
    <row r="328" spans="1:15" x14ac:dyDescent="0.2">
      <c r="A328" s="42"/>
      <c r="B328" s="104"/>
      <c r="C328" s="43"/>
      <c r="D328" s="109"/>
      <c r="E328" s="107"/>
      <c r="F328" s="107"/>
      <c r="G328" s="107"/>
      <c r="H328" s="107"/>
      <c r="I328" s="105"/>
      <c r="J328" s="4"/>
      <c r="K328" s="199"/>
      <c r="L328" s="199"/>
      <c r="M328" s="199"/>
      <c r="N328" s="4"/>
      <c r="O328" s="4"/>
    </row>
    <row r="329" spans="1:15" x14ac:dyDescent="0.2">
      <c r="A329" s="42"/>
      <c r="B329" s="104"/>
      <c r="C329" s="43"/>
      <c r="D329" s="109"/>
      <c r="E329" s="107"/>
      <c r="F329" s="107"/>
      <c r="G329" s="107"/>
      <c r="H329" s="107"/>
      <c r="I329" s="105"/>
      <c r="J329" s="4"/>
      <c r="K329" s="199"/>
      <c r="L329" s="199"/>
      <c r="M329" s="199"/>
      <c r="N329" s="4"/>
      <c r="O329" s="4"/>
    </row>
    <row r="330" spans="1:15" x14ac:dyDescent="0.2">
      <c r="A330" s="42"/>
      <c r="B330" s="104"/>
      <c r="C330" s="43"/>
      <c r="D330" s="109"/>
      <c r="E330" s="107"/>
      <c r="F330" s="107"/>
      <c r="G330" s="107"/>
      <c r="H330" s="107"/>
      <c r="I330" s="105"/>
      <c r="J330" s="4"/>
      <c r="K330" s="199"/>
      <c r="L330" s="199"/>
      <c r="M330" s="199"/>
      <c r="N330" s="4"/>
      <c r="O330" s="4"/>
    </row>
    <row r="331" spans="1:15" x14ac:dyDescent="0.2">
      <c r="A331" s="42"/>
      <c r="B331" s="104"/>
      <c r="C331" s="43"/>
      <c r="D331" s="109"/>
      <c r="E331" s="107"/>
      <c r="F331" s="107"/>
      <c r="G331" s="107"/>
      <c r="H331" s="107"/>
      <c r="I331" s="105"/>
      <c r="J331" s="4"/>
      <c r="K331" s="199"/>
      <c r="L331" s="199"/>
      <c r="M331" s="199"/>
      <c r="N331" s="4"/>
      <c r="O331" s="4"/>
    </row>
    <row r="332" spans="1:15" x14ac:dyDescent="0.2">
      <c r="A332" s="42"/>
      <c r="B332" s="104"/>
      <c r="C332" s="43"/>
      <c r="D332" s="109"/>
      <c r="E332" s="107"/>
      <c r="F332" s="107"/>
      <c r="G332" s="107"/>
      <c r="H332" s="107"/>
      <c r="I332" s="105"/>
      <c r="J332" s="4"/>
      <c r="K332" s="199"/>
      <c r="L332" s="199"/>
      <c r="M332" s="199"/>
      <c r="N332" s="4"/>
      <c r="O332" s="4"/>
    </row>
    <row r="333" spans="1:15" x14ac:dyDescent="0.2">
      <c r="A333" s="42"/>
      <c r="B333" s="104"/>
      <c r="C333" s="43"/>
      <c r="D333" s="109"/>
      <c r="E333" s="107"/>
      <c r="F333" s="107"/>
      <c r="G333" s="107"/>
      <c r="H333" s="107"/>
      <c r="I333" s="105"/>
      <c r="J333" s="4"/>
      <c r="K333" s="199"/>
      <c r="L333" s="199"/>
      <c r="M333" s="199"/>
      <c r="N333" s="4"/>
      <c r="O333" s="4"/>
    </row>
    <row r="334" spans="1:15" x14ac:dyDescent="0.2">
      <c r="A334" s="42"/>
      <c r="B334" s="104"/>
      <c r="C334" s="43"/>
      <c r="D334" s="109"/>
      <c r="E334" s="107"/>
      <c r="F334" s="107"/>
      <c r="G334" s="107"/>
      <c r="H334" s="107"/>
      <c r="I334" s="101"/>
      <c r="J334" s="4"/>
      <c r="K334" s="199"/>
      <c r="L334" s="199"/>
      <c r="M334" s="199"/>
      <c r="N334" s="4"/>
      <c r="O334" s="4"/>
    </row>
    <row r="335" spans="1:15" x14ac:dyDescent="0.2">
      <c r="A335" s="42"/>
      <c r="B335" s="104"/>
      <c r="C335" s="43"/>
      <c r="D335" s="109"/>
      <c r="E335" s="107"/>
      <c r="F335" s="107"/>
      <c r="G335" s="107"/>
      <c r="H335" s="107"/>
      <c r="I335" s="101"/>
      <c r="J335" s="4"/>
      <c r="K335" s="199"/>
      <c r="L335" s="199"/>
      <c r="M335" s="199"/>
      <c r="N335" s="4"/>
      <c r="O335" s="4"/>
    </row>
    <row r="336" spans="1:15" x14ac:dyDescent="0.2">
      <c r="A336" s="42"/>
      <c r="B336" s="104"/>
      <c r="C336" s="43"/>
      <c r="D336" s="109"/>
      <c r="E336" s="107"/>
      <c r="F336" s="107"/>
      <c r="G336" s="107"/>
      <c r="H336" s="107"/>
      <c r="I336" s="101"/>
      <c r="J336" s="4"/>
      <c r="K336" s="199"/>
      <c r="L336" s="199"/>
      <c r="M336" s="199"/>
      <c r="N336" s="4"/>
      <c r="O336" s="4"/>
    </row>
    <row r="337" spans="1:15" x14ac:dyDescent="0.2">
      <c r="A337" s="42"/>
      <c r="B337" s="104"/>
      <c r="C337" s="43"/>
      <c r="D337" s="109"/>
      <c r="E337" s="107"/>
      <c r="F337" s="107"/>
      <c r="G337" s="107"/>
      <c r="H337" s="107"/>
      <c r="I337" s="105"/>
      <c r="J337" s="4"/>
      <c r="K337" s="199"/>
      <c r="L337" s="199"/>
      <c r="M337" s="199"/>
      <c r="N337" s="4"/>
      <c r="O337" s="4"/>
    </row>
    <row r="338" spans="1:15" x14ac:dyDescent="0.2">
      <c r="A338" s="42"/>
      <c r="B338" s="104"/>
      <c r="C338" s="43"/>
      <c r="D338" s="109"/>
      <c r="E338" s="107"/>
      <c r="F338" s="107"/>
      <c r="G338" s="107"/>
      <c r="H338" s="107"/>
      <c r="I338" s="105"/>
      <c r="J338" s="4"/>
      <c r="K338" s="199"/>
      <c r="L338" s="199"/>
      <c r="M338" s="199"/>
      <c r="N338" s="4"/>
      <c r="O338" s="4"/>
    </row>
    <row r="339" spans="1:15" x14ac:dyDescent="0.2">
      <c r="A339" s="42"/>
      <c r="B339" s="104"/>
      <c r="C339" s="43"/>
      <c r="D339" s="109"/>
      <c r="E339" s="107"/>
      <c r="F339" s="107"/>
      <c r="G339" s="107"/>
      <c r="H339" s="107"/>
      <c r="I339" s="105"/>
      <c r="J339" s="4"/>
      <c r="K339" s="199"/>
      <c r="L339" s="199"/>
      <c r="M339" s="199"/>
      <c r="N339" s="4"/>
      <c r="O339" s="4"/>
    </row>
    <row r="340" spans="1:15" x14ac:dyDescent="0.2">
      <c r="A340" s="42"/>
      <c r="B340" s="104"/>
      <c r="C340" s="43"/>
      <c r="D340" s="109"/>
      <c r="E340" s="107"/>
      <c r="F340" s="107"/>
      <c r="G340" s="107"/>
      <c r="H340" s="107"/>
      <c r="I340" s="105"/>
      <c r="J340" s="4"/>
      <c r="K340" s="199"/>
      <c r="L340" s="199"/>
      <c r="M340" s="199"/>
      <c r="N340" s="4"/>
      <c r="O340" s="4"/>
    </row>
    <row r="341" spans="1:15" x14ac:dyDescent="0.2">
      <c r="A341" s="42"/>
      <c r="B341" s="104"/>
      <c r="C341" s="43"/>
      <c r="D341" s="109"/>
      <c r="E341" s="107"/>
      <c r="F341" s="107"/>
      <c r="G341" s="107"/>
      <c r="H341" s="107"/>
      <c r="I341" s="105"/>
      <c r="J341" s="4"/>
      <c r="K341" s="199"/>
      <c r="L341" s="199"/>
      <c r="M341" s="199"/>
      <c r="N341" s="4"/>
      <c r="O341" s="4"/>
    </row>
    <row r="342" spans="1:15" x14ac:dyDescent="0.2">
      <c r="A342" s="42"/>
      <c r="B342" s="104"/>
      <c r="C342" s="43"/>
      <c r="D342" s="109"/>
      <c r="E342" s="107"/>
      <c r="F342" s="107"/>
      <c r="G342" s="107"/>
      <c r="H342" s="107"/>
      <c r="I342" s="105"/>
      <c r="J342" s="4"/>
      <c r="K342" s="199"/>
      <c r="L342" s="199"/>
      <c r="M342" s="199"/>
      <c r="N342" s="4"/>
      <c r="O342" s="4"/>
    </row>
    <row r="343" spans="1:15" x14ac:dyDescent="0.2">
      <c r="A343" s="42"/>
      <c r="B343" s="104"/>
      <c r="C343" s="43"/>
      <c r="D343" s="109"/>
      <c r="E343" s="107"/>
      <c r="F343" s="107"/>
      <c r="G343" s="107"/>
      <c r="H343" s="107"/>
      <c r="I343" s="105"/>
      <c r="J343" s="4"/>
      <c r="K343" s="199"/>
      <c r="L343" s="199"/>
      <c r="M343" s="199"/>
      <c r="N343" s="4"/>
      <c r="O343" s="4"/>
    </row>
    <row r="344" spans="1:15" x14ac:dyDescent="0.2">
      <c r="A344" s="42"/>
      <c r="B344" s="104"/>
      <c r="C344" s="43"/>
      <c r="D344" s="109"/>
      <c r="E344" s="107"/>
      <c r="F344" s="107"/>
      <c r="G344" s="107"/>
      <c r="H344" s="107"/>
      <c r="I344" s="105"/>
      <c r="J344" s="4"/>
      <c r="K344" s="199"/>
      <c r="L344" s="199"/>
      <c r="M344" s="199"/>
      <c r="N344" s="4"/>
      <c r="O344" s="4"/>
    </row>
    <row r="345" spans="1:15" x14ac:dyDescent="0.2">
      <c r="A345" s="42"/>
      <c r="B345" s="104"/>
      <c r="C345" s="43"/>
      <c r="D345" s="109"/>
      <c r="E345" s="107"/>
      <c r="F345" s="107"/>
      <c r="G345" s="107"/>
      <c r="H345" s="107"/>
      <c r="I345" s="105"/>
      <c r="J345" s="4"/>
      <c r="K345" s="199"/>
      <c r="L345" s="199"/>
      <c r="M345" s="199"/>
      <c r="N345" s="4"/>
      <c r="O345" s="4"/>
    </row>
    <row r="346" spans="1:15" x14ac:dyDescent="0.2">
      <c r="A346" s="42"/>
      <c r="B346" s="104"/>
      <c r="C346" s="43"/>
      <c r="D346" s="109"/>
      <c r="E346" s="107"/>
      <c r="F346" s="107"/>
      <c r="G346" s="107"/>
      <c r="H346" s="107"/>
      <c r="I346" s="105"/>
      <c r="J346" s="4"/>
      <c r="K346" s="199"/>
      <c r="L346" s="199"/>
      <c r="M346" s="199"/>
      <c r="N346" s="4"/>
      <c r="O346" s="4"/>
    </row>
    <row r="347" spans="1:15" x14ac:dyDescent="0.2">
      <c r="A347" s="42"/>
      <c r="B347" s="104"/>
      <c r="C347" s="43"/>
      <c r="D347" s="109"/>
      <c r="E347" s="107"/>
      <c r="F347" s="107"/>
      <c r="G347" s="107"/>
      <c r="H347" s="107"/>
      <c r="I347" s="107"/>
      <c r="J347" s="4"/>
      <c r="K347" s="199"/>
      <c r="L347" s="199"/>
      <c r="M347" s="199"/>
      <c r="N347" s="4"/>
      <c r="O347" s="4"/>
    </row>
    <row r="348" spans="1:15" x14ac:dyDescent="0.2">
      <c r="A348" s="42"/>
      <c r="B348" s="104"/>
      <c r="C348" s="43"/>
      <c r="D348" s="109"/>
      <c r="E348" s="107"/>
      <c r="F348" s="107"/>
      <c r="G348" s="107"/>
      <c r="H348" s="107"/>
      <c r="I348" s="105"/>
      <c r="J348" s="4"/>
      <c r="K348" s="199"/>
      <c r="L348" s="199"/>
      <c r="M348" s="199"/>
      <c r="N348" s="4"/>
      <c r="O348" s="4"/>
    </row>
    <row r="349" spans="1:15" x14ac:dyDescent="0.2">
      <c r="A349" s="42"/>
      <c r="B349" s="104"/>
      <c r="C349" s="43"/>
      <c r="D349" s="109"/>
      <c r="E349" s="107"/>
      <c r="F349" s="107"/>
      <c r="G349" s="107"/>
      <c r="H349" s="107"/>
      <c r="I349" s="105"/>
      <c r="J349" s="4"/>
      <c r="K349" s="199"/>
      <c r="L349" s="199"/>
      <c r="M349" s="199"/>
      <c r="N349" s="4"/>
      <c r="O349" s="4"/>
    </row>
    <row r="350" spans="1:15" x14ac:dyDescent="0.2">
      <c r="A350" s="42"/>
      <c r="B350" s="104"/>
      <c r="C350" s="43"/>
      <c r="D350" s="109"/>
      <c r="E350" s="107"/>
      <c r="F350" s="107"/>
      <c r="G350" s="107"/>
      <c r="H350" s="107"/>
      <c r="I350" s="105"/>
      <c r="J350" s="4"/>
      <c r="K350" s="199"/>
      <c r="L350" s="199"/>
      <c r="M350" s="199"/>
      <c r="N350" s="4"/>
      <c r="O350" s="4"/>
    </row>
    <row r="351" spans="1:15" x14ac:dyDescent="0.2">
      <c r="A351" s="42"/>
      <c r="B351" s="104"/>
      <c r="C351" s="43"/>
      <c r="D351" s="109"/>
      <c r="E351" s="107"/>
      <c r="F351" s="107"/>
      <c r="G351" s="107"/>
      <c r="H351" s="107"/>
      <c r="I351" s="105"/>
      <c r="J351" s="4"/>
      <c r="K351" s="199"/>
      <c r="L351" s="199"/>
      <c r="M351" s="199"/>
      <c r="N351" s="4"/>
      <c r="O351" s="4"/>
    </row>
    <row r="352" spans="1:15" x14ac:dyDescent="0.2">
      <c r="A352" s="42"/>
      <c r="B352" s="104"/>
      <c r="C352" s="43"/>
      <c r="D352" s="109"/>
      <c r="E352" s="107"/>
      <c r="F352" s="107"/>
      <c r="G352" s="107"/>
      <c r="H352" s="107"/>
      <c r="I352" s="105"/>
      <c r="J352" s="4"/>
      <c r="K352" s="199"/>
      <c r="L352" s="199"/>
      <c r="M352" s="199"/>
      <c r="N352" s="4"/>
      <c r="O352" s="4"/>
    </row>
    <row r="353" spans="1:15" x14ac:dyDescent="0.2">
      <c r="A353" s="42"/>
      <c r="B353" s="104"/>
      <c r="C353" s="43"/>
      <c r="D353" s="109"/>
      <c r="E353" s="107"/>
      <c r="F353" s="107"/>
      <c r="G353" s="107"/>
      <c r="H353" s="107"/>
      <c r="I353" s="105"/>
      <c r="J353" s="4"/>
      <c r="K353" s="199"/>
      <c r="L353" s="199"/>
      <c r="M353" s="199"/>
      <c r="N353" s="4"/>
      <c r="O353" s="4"/>
    </row>
    <row r="354" spans="1:15" x14ac:dyDescent="0.2">
      <c r="A354" s="42"/>
      <c r="B354" s="104"/>
      <c r="C354" s="43"/>
      <c r="D354" s="109"/>
      <c r="E354" s="107"/>
      <c r="F354" s="107"/>
      <c r="G354" s="107"/>
      <c r="H354" s="107"/>
      <c r="I354" s="105"/>
      <c r="J354" s="4"/>
      <c r="K354" s="199"/>
      <c r="L354" s="199"/>
      <c r="M354" s="199"/>
      <c r="N354" s="4"/>
      <c r="O354" s="4"/>
    </row>
    <row r="355" spans="1:15" x14ac:dyDescent="0.2">
      <c r="A355" s="42"/>
      <c r="B355" s="104"/>
      <c r="C355" s="43"/>
      <c r="D355" s="109"/>
      <c r="E355" s="107"/>
      <c r="F355" s="107"/>
      <c r="G355" s="107"/>
      <c r="H355" s="107"/>
      <c r="I355" s="105"/>
      <c r="J355" s="4"/>
      <c r="K355" s="199"/>
      <c r="L355" s="199"/>
      <c r="M355" s="199"/>
      <c r="N355" s="4"/>
      <c r="O355" s="4"/>
    </row>
    <row r="356" spans="1:15" x14ac:dyDescent="0.2">
      <c r="A356" s="42"/>
      <c r="B356" s="104"/>
      <c r="C356" s="43"/>
      <c r="D356" s="109"/>
      <c r="E356" s="107"/>
      <c r="F356" s="107"/>
      <c r="G356" s="107"/>
      <c r="H356" s="107"/>
      <c r="I356" s="105"/>
      <c r="J356" s="4"/>
      <c r="K356" s="199"/>
      <c r="L356" s="199"/>
      <c r="M356" s="199"/>
      <c r="N356" s="4"/>
      <c r="O356" s="4"/>
    </row>
    <row r="357" spans="1:15" x14ac:dyDescent="0.2">
      <c r="A357" s="42"/>
      <c r="B357" s="104"/>
      <c r="C357" s="43"/>
      <c r="D357" s="109"/>
      <c r="E357" s="107"/>
      <c r="F357" s="107"/>
      <c r="G357" s="107"/>
      <c r="H357" s="107"/>
      <c r="I357" s="105"/>
      <c r="J357" s="4"/>
      <c r="K357" s="199"/>
      <c r="L357" s="199"/>
      <c r="M357" s="199"/>
      <c r="N357" s="4"/>
      <c r="O357" s="4"/>
    </row>
    <row r="358" spans="1:15" x14ac:dyDescent="0.2">
      <c r="A358" s="42"/>
      <c r="B358" s="104"/>
      <c r="C358" s="43"/>
      <c r="D358" s="109"/>
      <c r="E358" s="105"/>
      <c r="F358" s="105"/>
      <c r="G358" s="105"/>
      <c r="H358" s="105"/>
      <c r="I358" s="105"/>
      <c r="J358" s="4"/>
      <c r="K358" s="199"/>
      <c r="L358" s="199"/>
      <c r="M358" s="199"/>
      <c r="N358" s="4"/>
      <c r="O358" s="4"/>
    </row>
    <row r="359" spans="1:15" x14ac:dyDescent="0.2">
      <c r="A359" s="42"/>
      <c r="B359" s="104"/>
      <c r="C359" s="43"/>
      <c r="D359" s="109"/>
      <c r="E359" s="105"/>
      <c r="F359" s="105"/>
      <c r="G359" s="105"/>
      <c r="H359" s="105"/>
      <c r="I359" s="105"/>
      <c r="J359" s="4"/>
      <c r="K359" s="199"/>
      <c r="L359" s="199"/>
      <c r="M359" s="199"/>
      <c r="N359" s="4"/>
      <c r="O359" s="4"/>
    </row>
    <row r="360" spans="1:15" x14ac:dyDescent="0.2">
      <c r="A360" s="42"/>
      <c r="B360" s="104"/>
      <c r="C360" s="43"/>
      <c r="D360" s="109"/>
      <c r="E360" s="105"/>
      <c r="F360" s="105"/>
      <c r="G360" s="105"/>
      <c r="H360" s="105"/>
      <c r="I360" s="105"/>
      <c r="J360" s="4"/>
      <c r="K360" s="199"/>
      <c r="L360" s="199"/>
      <c r="M360" s="199"/>
      <c r="N360" s="4"/>
      <c r="O360" s="4"/>
    </row>
    <row r="361" spans="1:15" x14ac:dyDescent="0.2">
      <c r="A361" s="42"/>
      <c r="B361" s="104"/>
      <c r="C361" s="43"/>
      <c r="D361" s="109"/>
      <c r="E361" s="107"/>
      <c r="F361" s="107"/>
      <c r="G361" s="107"/>
      <c r="H361" s="107"/>
      <c r="I361" s="105"/>
      <c r="J361" s="4"/>
      <c r="K361" s="199"/>
      <c r="L361" s="199"/>
      <c r="M361" s="199"/>
      <c r="N361" s="4"/>
      <c r="O361" s="4"/>
    </row>
    <row r="362" spans="1:15" x14ac:dyDescent="0.2">
      <c r="A362" s="42"/>
      <c r="B362" s="104"/>
      <c r="C362" s="43"/>
      <c r="D362" s="109"/>
      <c r="E362" s="107"/>
      <c r="F362" s="107"/>
      <c r="G362" s="107"/>
      <c r="H362" s="107"/>
      <c r="I362" s="105"/>
      <c r="J362" s="4"/>
      <c r="K362" s="199"/>
      <c r="L362" s="199"/>
      <c r="M362" s="199"/>
      <c r="N362" s="4"/>
      <c r="O362" s="4"/>
    </row>
    <row r="363" spans="1:15" x14ac:dyDescent="0.2">
      <c r="A363" s="42"/>
      <c r="B363" s="104"/>
      <c r="C363" s="43"/>
      <c r="D363" s="109"/>
      <c r="E363" s="105"/>
      <c r="F363" s="105"/>
      <c r="G363" s="105"/>
      <c r="H363" s="105"/>
      <c r="I363" s="105"/>
      <c r="J363" s="4"/>
      <c r="K363" s="199"/>
      <c r="L363" s="199"/>
      <c r="M363" s="199"/>
      <c r="N363" s="4"/>
      <c r="O363" s="4"/>
    </row>
    <row r="364" spans="1:15" x14ac:dyDescent="0.2">
      <c r="A364" s="42"/>
      <c r="B364" s="104"/>
      <c r="C364" s="43"/>
      <c r="D364" s="109"/>
      <c r="E364" s="105"/>
      <c r="F364" s="105"/>
      <c r="G364" s="105"/>
      <c r="H364" s="105"/>
      <c r="I364" s="105"/>
      <c r="J364" s="4"/>
      <c r="K364" s="199"/>
      <c r="L364" s="199"/>
      <c r="M364" s="199"/>
      <c r="N364" s="4"/>
      <c r="O364" s="4"/>
    </row>
    <row r="365" spans="1:15" x14ac:dyDescent="0.2">
      <c r="A365" s="42"/>
      <c r="B365" s="104"/>
      <c r="C365" s="43"/>
      <c r="D365" s="109"/>
      <c r="E365" s="105"/>
      <c r="F365" s="105"/>
      <c r="G365" s="105"/>
      <c r="H365" s="105"/>
      <c r="I365" s="105"/>
      <c r="J365" s="4"/>
      <c r="K365" s="199"/>
      <c r="L365" s="199"/>
      <c r="M365" s="199"/>
      <c r="N365" s="4"/>
      <c r="O365" s="4"/>
    </row>
    <row r="366" spans="1:15" x14ac:dyDescent="0.2">
      <c r="A366" s="42"/>
      <c r="B366" s="104"/>
      <c r="C366" s="43"/>
      <c r="D366" s="109"/>
      <c r="E366" s="107"/>
      <c r="F366" s="107"/>
      <c r="G366" s="107"/>
      <c r="H366" s="107"/>
      <c r="I366" s="105"/>
      <c r="J366" s="4"/>
      <c r="K366" s="199"/>
      <c r="L366" s="199"/>
      <c r="M366" s="199"/>
      <c r="N366" s="4"/>
      <c r="O366" s="4"/>
    </row>
    <row r="367" spans="1:15" x14ac:dyDescent="0.2">
      <c r="A367" s="45"/>
      <c r="B367" s="112"/>
      <c r="C367" s="46"/>
      <c r="D367" s="109"/>
      <c r="E367" s="107"/>
      <c r="F367" s="107"/>
      <c r="G367" s="107"/>
      <c r="H367" s="107"/>
      <c r="I367" s="105"/>
      <c r="J367" s="4"/>
      <c r="K367" s="199"/>
      <c r="L367" s="199"/>
      <c r="M367" s="199"/>
      <c r="N367" s="4"/>
      <c r="O367" s="4"/>
    </row>
    <row r="368" spans="1:15" x14ac:dyDescent="0.2">
      <c r="A368" s="42"/>
      <c r="B368" s="104"/>
      <c r="C368" s="43"/>
      <c r="D368" s="109"/>
      <c r="E368" s="107"/>
      <c r="F368" s="107"/>
      <c r="G368" s="107"/>
      <c r="H368" s="107"/>
      <c r="I368" s="105"/>
      <c r="J368" s="4"/>
      <c r="K368" s="199"/>
      <c r="L368" s="199"/>
      <c r="M368" s="199"/>
      <c r="N368" s="4"/>
      <c r="O368" s="4"/>
    </row>
    <row r="369" spans="1:15" x14ac:dyDescent="0.2">
      <c r="A369" s="42"/>
      <c r="B369" s="104"/>
      <c r="C369" s="43"/>
      <c r="D369" s="109"/>
      <c r="E369" s="107"/>
      <c r="F369" s="107"/>
      <c r="G369" s="107"/>
      <c r="H369" s="107"/>
      <c r="I369" s="105"/>
      <c r="J369" s="4"/>
      <c r="K369" s="199"/>
      <c r="L369" s="199"/>
      <c r="M369" s="199"/>
      <c r="N369" s="4"/>
      <c r="O369" s="4"/>
    </row>
    <row r="370" spans="1:15" x14ac:dyDescent="0.2">
      <c r="A370" s="42"/>
      <c r="B370" s="104"/>
      <c r="C370" s="43"/>
      <c r="D370" s="109"/>
      <c r="E370" s="107"/>
      <c r="F370" s="107"/>
      <c r="G370" s="107"/>
      <c r="H370" s="107"/>
      <c r="I370" s="105"/>
      <c r="J370" s="4"/>
      <c r="K370" s="199"/>
      <c r="L370" s="199"/>
      <c r="M370" s="199"/>
      <c r="N370" s="4"/>
      <c r="O370" s="4"/>
    </row>
    <row r="371" spans="1:15" x14ac:dyDescent="0.2">
      <c r="A371" s="42"/>
      <c r="B371" s="104"/>
      <c r="C371" s="43"/>
      <c r="D371" s="109"/>
      <c r="E371" s="107"/>
      <c r="F371" s="107"/>
      <c r="G371" s="107"/>
      <c r="H371" s="107"/>
      <c r="I371" s="105"/>
      <c r="J371" s="4"/>
      <c r="K371" s="199"/>
      <c r="L371" s="199"/>
      <c r="M371" s="199"/>
      <c r="N371" s="4"/>
      <c r="O371" s="4"/>
    </row>
    <row r="372" spans="1:15" x14ac:dyDescent="0.2">
      <c r="A372" s="42"/>
      <c r="B372" s="104"/>
      <c r="C372" s="43"/>
      <c r="D372" s="109"/>
      <c r="E372" s="107"/>
      <c r="F372" s="107"/>
      <c r="G372" s="107"/>
      <c r="H372" s="107"/>
      <c r="I372" s="105"/>
      <c r="J372" s="4"/>
      <c r="K372" s="199"/>
      <c r="L372" s="199"/>
      <c r="M372" s="199"/>
      <c r="N372" s="4"/>
      <c r="O372" s="4"/>
    </row>
    <row r="373" spans="1:15" x14ac:dyDescent="0.2">
      <c r="A373" s="42"/>
      <c r="B373" s="104"/>
      <c r="C373" s="43"/>
      <c r="D373" s="109"/>
      <c r="E373" s="107"/>
      <c r="F373" s="107"/>
      <c r="G373" s="107"/>
      <c r="H373" s="107"/>
      <c r="I373" s="105"/>
      <c r="J373" s="4"/>
      <c r="K373" s="199"/>
      <c r="L373" s="199"/>
      <c r="M373" s="199"/>
      <c r="N373" s="4"/>
      <c r="O373" s="4"/>
    </row>
    <row r="374" spans="1:15" x14ac:dyDescent="0.2">
      <c r="A374" s="42"/>
      <c r="B374" s="104"/>
      <c r="C374" s="43"/>
      <c r="D374" s="109"/>
      <c r="E374" s="107"/>
      <c r="F374" s="107"/>
      <c r="G374" s="107"/>
      <c r="H374" s="107"/>
      <c r="I374" s="105"/>
      <c r="J374" s="4"/>
      <c r="K374" s="199"/>
      <c r="L374" s="199"/>
      <c r="M374" s="199"/>
      <c r="N374" s="4"/>
      <c r="O374" s="4"/>
    </row>
    <row r="375" spans="1:15" x14ac:dyDescent="0.2">
      <c r="A375" s="42"/>
      <c r="B375" s="104"/>
      <c r="C375" s="43"/>
      <c r="D375" s="109"/>
      <c r="E375" s="107"/>
      <c r="F375" s="107"/>
      <c r="G375" s="107"/>
      <c r="H375" s="107"/>
      <c r="I375" s="105"/>
      <c r="J375" s="4"/>
      <c r="K375" s="199"/>
      <c r="L375" s="199"/>
      <c r="M375" s="199"/>
      <c r="N375" s="4"/>
      <c r="O375" s="4"/>
    </row>
    <row r="376" spans="1:15" x14ac:dyDescent="0.2">
      <c r="A376" s="42"/>
      <c r="B376" s="104"/>
      <c r="C376" s="43"/>
      <c r="D376" s="109"/>
      <c r="E376" s="107"/>
      <c r="F376" s="107"/>
      <c r="G376" s="107"/>
      <c r="H376" s="107"/>
      <c r="I376" s="105"/>
      <c r="J376" s="4"/>
      <c r="K376" s="199"/>
      <c r="L376" s="199"/>
      <c r="M376" s="199"/>
      <c r="N376" s="4"/>
      <c r="O376" s="4"/>
    </row>
    <row r="377" spans="1:15" x14ac:dyDescent="0.2">
      <c r="A377" s="42"/>
      <c r="B377" s="104"/>
      <c r="C377" s="43"/>
      <c r="D377" s="109"/>
      <c r="E377" s="107"/>
      <c r="F377" s="107"/>
      <c r="G377" s="107"/>
      <c r="H377" s="107"/>
      <c r="I377" s="105"/>
      <c r="J377" s="4"/>
      <c r="K377" s="199"/>
      <c r="L377" s="199"/>
      <c r="M377" s="199"/>
      <c r="N377" s="4"/>
      <c r="O377" s="4"/>
    </row>
    <row r="378" spans="1:15" x14ac:dyDescent="0.2">
      <c r="A378" s="42"/>
      <c r="B378" s="104"/>
      <c r="C378" s="43"/>
      <c r="D378" s="109"/>
      <c r="E378" s="107"/>
      <c r="F378" s="107"/>
      <c r="G378" s="107"/>
      <c r="H378" s="107"/>
      <c r="I378" s="105"/>
      <c r="J378" s="4"/>
      <c r="K378" s="199"/>
      <c r="L378" s="199"/>
      <c r="M378" s="199"/>
      <c r="N378" s="4"/>
      <c r="O378" s="4"/>
    </row>
    <row r="379" spans="1:15" x14ac:dyDescent="0.2">
      <c r="A379" s="42"/>
      <c r="B379" s="104"/>
      <c r="C379" s="43"/>
      <c r="D379" s="109"/>
      <c r="E379" s="107"/>
      <c r="F379" s="107"/>
      <c r="G379" s="107"/>
      <c r="H379" s="107"/>
      <c r="I379" s="105"/>
      <c r="J379" s="4"/>
      <c r="K379" s="199"/>
      <c r="L379" s="199"/>
      <c r="M379" s="199"/>
      <c r="N379" s="4"/>
      <c r="O379" s="4"/>
    </row>
    <row r="380" spans="1:15" x14ac:dyDescent="0.2">
      <c r="A380" s="42"/>
      <c r="B380" s="104"/>
      <c r="C380" s="43"/>
      <c r="D380" s="109"/>
      <c r="E380" s="107"/>
      <c r="F380" s="107"/>
      <c r="G380" s="107"/>
      <c r="H380" s="107"/>
      <c r="I380" s="105"/>
      <c r="J380" s="4"/>
      <c r="K380" s="199"/>
      <c r="L380" s="199"/>
      <c r="M380" s="199"/>
      <c r="N380" s="4"/>
      <c r="O380" s="4"/>
    </row>
    <row r="381" spans="1:15" x14ac:dyDescent="0.2">
      <c r="A381" s="42"/>
      <c r="B381" s="104"/>
      <c r="C381" s="43"/>
      <c r="D381" s="109"/>
      <c r="E381" s="107"/>
      <c r="F381" s="107"/>
      <c r="G381" s="107"/>
      <c r="H381" s="107"/>
      <c r="I381" s="105"/>
      <c r="J381" s="4"/>
      <c r="K381" s="199"/>
      <c r="L381" s="199"/>
      <c r="M381" s="199"/>
      <c r="N381" s="4"/>
      <c r="O381" s="4"/>
    </row>
    <row r="382" spans="1:15" x14ac:dyDescent="0.2">
      <c r="A382" s="42"/>
      <c r="B382" s="104"/>
      <c r="C382" s="43"/>
      <c r="D382" s="109"/>
      <c r="E382" s="107"/>
      <c r="F382" s="107"/>
      <c r="G382" s="107"/>
      <c r="H382" s="107"/>
      <c r="I382" s="105"/>
      <c r="J382" s="4"/>
      <c r="K382" s="199"/>
      <c r="L382" s="199"/>
      <c r="M382" s="199"/>
      <c r="N382" s="4"/>
      <c r="O382" s="4"/>
    </row>
    <row r="383" spans="1:15" x14ac:dyDescent="0.2">
      <c r="A383" s="42"/>
      <c r="B383" s="104"/>
      <c r="C383" s="43"/>
      <c r="D383" s="109"/>
      <c r="E383" s="107"/>
      <c r="F383" s="107"/>
      <c r="G383" s="107"/>
      <c r="H383" s="107"/>
      <c r="I383" s="105"/>
      <c r="J383" s="4"/>
      <c r="K383" s="199"/>
      <c r="L383" s="199"/>
      <c r="M383" s="199"/>
      <c r="N383" s="4"/>
      <c r="O383" s="4"/>
    </row>
    <row r="384" spans="1:15" x14ac:dyDescent="0.2">
      <c r="A384" s="42"/>
      <c r="B384" s="104"/>
      <c r="C384" s="43"/>
      <c r="D384" s="109"/>
      <c r="E384" s="107"/>
      <c r="F384" s="107"/>
      <c r="G384" s="107"/>
      <c r="H384" s="107"/>
      <c r="I384" s="105"/>
      <c r="J384" s="4"/>
      <c r="K384" s="199"/>
      <c r="L384" s="199"/>
      <c r="M384" s="199"/>
      <c r="N384" s="4"/>
      <c r="O384" s="4"/>
    </row>
    <row r="385" spans="1:15" x14ac:dyDescent="0.2">
      <c r="A385" s="42"/>
      <c r="B385" s="104"/>
      <c r="C385" s="43"/>
      <c r="D385" s="109"/>
      <c r="E385" s="107"/>
      <c r="F385" s="107"/>
      <c r="G385" s="107"/>
      <c r="H385" s="107"/>
      <c r="I385" s="105"/>
      <c r="J385" s="4"/>
      <c r="K385" s="199"/>
      <c r="L385" s="199"/>
      <c r="M385" s="199"/>
      <c r="N385" s="4"/>
      <c r="O385" s="4"/>
    </row>
    <row r="386" spans="1:15" x14ac:dyDescent="0.2">
      <c r="A386" s="42"/>
      <c r="B386" s="104"/>
      <c r="C386" s="43"/>
      <c r="D386" s="109"/>
      <c r="E386" s="107"/>
      <c r="F386" s="107"/>
      <c r="G386" s="107"/>
      <c r="H386" s="107"/>
      <c r="I386" s="105"/>
      <c r="J386" s="4"/>
      <c r="K386" s="199"/>
      <c r="L386" s="199"/>
      <c r="M386" s="199"/>
      <c r="N386" s="4"/>
      <c r="O386" s="4"/>
    </row>
    <row r="387" spans="1:15" x14ac:dyDescent="0.2">
      <c r="A387" s="42"/>
      <c r="B387" s="104"/>
      <c r="C387" s="43"/>
      <c r="D387" s="109"/>
      <c r="E387" s="107"/>
      <c r="F387" s="107"/>
      <c r="G387" s="107"/>
      <c r="H387" s="107"/>
      <c r="I387" s="105"/>
      <c r="J387" s="4"/>
      <c r="K387" s="199"/>
      <c r="L387" s="199"/>
      <c r="M387" s="199"/>
      <c r="N387" s="4"/>
      <c r="O387" s="4"/>
    </row>
    <row r="388" spans="1:15" x14ac:dyDescent="0.2">
      <c r="A388" s="42"/>
      <c r="B388" s="104"/>
      <c r="C388" s="43"/>
      <c r="D388" s="109"/>
      <c r="E388" s="107"/>
      <c r="F388" s="107"/>
      <c r="G388" s="107"/>
      <c r="H388" s="107"/>
      <c r="I388" s="105"/>
      <c r="J388" s="4"/>
      <c r="K388" s="199"/>
      <c r="L388" s="199"/>
      <c r="M388" s="199"/>
      <c r="N388" s="4"/>
      <c r="O388" s="4"/>
    </row>
    <row r="389" spans="1:15" x14ac:dyDescent="0.2">
      <c r="A389" s="42"/>
      <c r="B389" s="104"/>
      <c r="C389" s="43"/>
      <c r="D389" s="109"/>
      <c r="E389" s="107"/>
      <c r="F389" s="107"/>
      <c r="G389" s="107"/>
      <c r="H389" s="107"/>
      <c r="I389" s="105"/>
      <c r="J389" s="4"/>
      <c r="K389" s="199"/>
      <c r="L389" s="199"/>
      <c r="M389" s="199"/>
      <c r="N389" s="4"/>
      <c r="O389" s="4"/>
    </row>
    <row r="390" spans="1:15" x14ac:dyDescent="0.2">
      <c r="A390" s="42"/>
      <c r="B390" s="104"/>
      <c r="C390" s="43"/>
      <c r="D390" s="109"/>
      <c r="E390" s="107"/>
      <c r="F390" s="107"/>
      <c r="G390" s="107"/>
      <c r="H390" s="107"/>
      <c r="I390" s="105"/>
      <c r="J390" s="4"/>
      <c r="K390" s="199"/>
      <c r="L390" s="199"/>
      <c r="M390" s="199"/>
      <c r="N390" s="4"/>
      <c r="O390" s="4"/>
    </row>
    <row r="391" spans="1:15" x14ac:dyDescent="0.2">
      <c r="A391" s="42"/>
      <c r="B391" s="104"/>
      <c r="C391" s="43"/>
      <c r="D391" s="109"/>
      <c r="E391" s="107"/>
      <c r="F391" s="107"/>
      <c r="G391" s="107"/>
      <c r="H391" s="107"/>
      <c r="I391" s="105"/>
      <c r="J391" s="4"/>
      <c r="K391" s="199"/>
      <c r="L391" s="199"/>
      <c r="M391" s="199"/>
      <c r="N391" s="4"/>
      <c r="O391" s="4"/>
    </row>
    <row r="392" spans="1:15" x14ac:dyDescent="0.2">
      <c r="A392" s="42"/>
      <c r="B392" s="104"/>
      <c r="C392" s="43"/>
      <c r="D392" s="109"/>
      <c r="E392" s="107"/>
      <c r="F392" s="107"/>
      <c r="G392" s="107"/>
      <c r="H392" s="107"/>
      <c r="I392" s="105"/>
      <c r="J392" s="4"/>
      <c r="K392" s="199"/>
      <c r="L392" s="199"/>
      <c r="M392" s="199"/>
      <c r="N392" s="4"/>
      <c r="O392" s="4"/>
    </row>
    <row r="393" spans="1:15" x14ac:dyDescent="0.2">
      <c r="A393" s="42"/>
      <c r="B393" s="104"/>
      <c r="C393" s="43"/>
      <c r="D393" s="109"/>
      <c r="E393" s="107"/>
      <c r="F393" s="107"/>
      <c r="G393" s="107"/>
      <c r="H393" s="107"/>
      <c r="I393" s="105"/>
      <c r="J393" s="4"/>
      <c r="K393" s="199"/>
      <c r="L393" s="199"/>
      <c r="M393" s="199"/>
      <c r="N393" s="4"/>
      <c r="O393" s="4"/>
    </row>
    <row r="394" spans="1:15" x14ac:dyDescent="0.2">
      <c r="A394" s="42"/>
      <c r="B394" s="104"/>
      <c r="C394" s="43"/>
      <c r="D394" s="109"/>
      <c r="E394" s="107"/>
      <c r="F394" s="107"/>
      <c r="G394" s="107"/>
      <c r="H394" s="107"/>
      <c r="I394" s="105"/>
      <c r="J394" s="4"/>
      <c r="K394" s="199"/>
      <c r="L394" s="199"/>
      <c r="M394" s="199"/>
      <c r="N394" s="4"/>
      <c r="O394" s="4"/>
    </row>
    <row r="395" spans="1:15" x14ac:dyDescent="0.2">
      <c r="A395" s="42"/>
      <c r="B395" s="104"/>
      <c r="C395" s="43"/>
      <c r="D395" s="109"/>
      <c r="E395" s="107"/>
      <c r="F395" s="107"/>
      <c r="G395" s="107"/>
      <c r="H395" s="107"/>
      <c r="I395" s="105"/>
      <c r="J395" s="4"/>
      <c r="K395" s="199"/>
      <c r="L395" s="199"/>
      <c r="M395" s="199"/>
      <c r="N395" s="4"/>
      <c r="O395" s="4"/>
    </row>
    <row r="396" spans="1:15" x14ac:dyDescent="0.2">
      <c r="A396" s="42"/>
      <c r="B396" s="104"/>
      <c r="C396" s="43"/>
      <c r="D396" s="109"/>
      <c r="E396" s="107"/>
      <c r="F396" s="107"/>
      <c r="G396" s="107"/>
      <c r="H396" s="107"/>
      <c r="I396" s="105"/>
      <c r="J396" s="4"/>
      <c r="K396" s="199"/>
      <c r="L396" s="199"/>
      <c r="M396" s="199"/>
      <c r="N396" s="4"/>
      <c r="O396" s="4"/>
    </row>
    <row r="397" spans="1:15" x14ac:dyDescent="0.2">
      <c r="A397" s="42"/>
      <c r="B397" s="104"/>
      <c r="C397" s="43"/>
      <c r="D397" s="109"/>
      <c r="E397" s="107"/>
      <c r="F397" s="107"/>
      <c r="G397" s="107"/>
      <c r="H397" s="107"/>
      <c r="I397" s="105"/>
      <c r="J397" s="4"/>
      <c r="K397" s="199"/>
      <c r="L397" s="199"/>
      <c r="M397" s="199"/>
      <c r="N397" s="4"/>
      <c r="O397" s="4"/>
    </row>
    <row r="398" spans="1:15" x14ac:dyDescent="0.2">
      <c r="A398" s="42"/>
      <c r="B398" s="104"/>
      <c r="C398" s="43"/>
      <c r="D398" s="109"/>
      <c r="E398" s="107"/>
      <c r="F398" s="107"/>
      <c r="G398" s="107"/>
      <c r="H398" s="107"/>
      <c r="I398" s="105"/>
      <c r="J398" s="4"/>
      <c r="K398" s="199"/>
      <c r="L398" s="199"/>
      <c r="M398" s="199"/>
      <c r="N398" s="4"/>
      <c r="O398" s="4"/>
    </row>
    <row r="399" spans="1:15" x14ac:dyDescent="0.2">
      <c r="A399" s="42"/>
      <c r="B399" s="104"/>
      <c r="C399" s="43"/>
      <c r="D399" s="109"/>
      <c r="E399" s="107"/>
      <c r="F399" s="107"/>
      <c r="G399" s="107"/>
      <c r="H399" s="107"/>
      <c r="I399" s="105"/>
      <c r="J399" s="4"/>
      <c r="K399" s="199"/>
      <c r="L399" s="199"/>
      <c r="M399" s="199"/>
      <c r="N399" s="4"/>
      <c r="O399" s="4"/>
    </row>
    <row r="400" spans="1:15" x14ac:dyDescent="0.2">
      <c r="A400" s="42"/>
      <c r="B400" s="104"/>
      <c r="C400" s="43"/>
      <c r="D400" s="109"/>
      <c r="E400" s="107"/>
      <c r="F400" s="107"/>
      <c r="G400" s="107"/>
      <c r="H400" s="107"/>
      <c r="I400" s="105"/>
      <c r="J400" s="4"/>
      <c r="K400" s="199"/>
      <c r="L400" s="199"/>
      <c r="M400" s="199"/>
      <c r="N400" s="4"/>
      <c r="O400" s="4"/>
    </row>
    <row r="401" spans="1:15" x14ac:dyDescent="0.2">
      <c r="A401" s="42"/>
      <c r="B401" s="104"/>
      <c r="C401" s="43"/>
      <c r="D401" s="109"/>
      <c r="E401" s="107"/>
      <c r="F401" s="107"/>
      <c r="G401" s="107"/>
      <c r="H401" s="107"/>
      <c r="I401" s="105"/>
      <c r="J401" s="4"/>
      <c r="K401" s="199"/>
      <c r="L401" s="199"/>
      <c r="M401" s="199"/>
      <c r="N401" s="4"/>
      <c r="O401" s="4"/>
    </row>
    <row r="402" spans="1:15" x14ac:dyDescent="0.2">
      <c r="A402" s="42"/>
      <c r="B402" s="104"/>
      <c r="C402" s="43"/>
      <c r="D402" s="109"/>
      <c r="E402" s="107"/>
      <c r="F402" s="107"/>
      <c r="G402" s="107"/>
      <c r="H402" s="107"/>
      <c r="I402" s="105"/>
      <c r="J402" s="4"/>
      <c r="K402" s="199"/>
      <c r="L402" s="199"/>
      <c r="M402" s="199"/>
      <c r="N402" s="4"/>
      <c r="O402" s="4"/>
    </row>
    <row r="403" spans="1:15" x14ac:dyDescent="0.2">
      <c r="A403" s="42"/>
      <c r="B403" s="104"/>
      <c r="C403" s="43"/>
      <c r="D403" s="109"/>
      <c r="E403" s="107"/>
      <c r="F403" s="107"/>
      <c r="G403" s="107"/>
      <c r="H403" s="107"/>
      <c r="I403" s="105"/>
      <c r="J403" s="4"/>
      <c r="K403" s="199"/>
      <c r="L403" s="199"/>
      <c r="M403" s="199"/>
      <c r="N403" s="4"/>
      <c r="O403" s="4"/>
    </row>
    <row r="404" spans="1:15" x14ac:dyDescent="0.2">
      <c r="A404" s="42"/>
      <c r="B404" s="104"/>
      <c r="C404" s="43"/>
      <c r="D404" s="109"/>
      <c r="E404" s="107"/>
      <c r="F404" s="107"/>
      <c r="G404" s="107"/>
      <c r="H404" s="107"/>
      <c r="I404" s="105"/>
      <c r="J404" s="4"/>
      <c r="K404" s="199"/>
      <c r="L404" s="199"/>
      <c r="M404" s="199"/>
      <c r="N404" s="4"/>
      <c r="O404" s="4"/>
    </row>
    <row r="405" spans="1:15" x14ac:dyDescent="0.2">
      <c r="A405" s="42"/>
      <c r="B405" s="104"/>
      <c r="C405" s="43"/>
      <c r="D405" s="109"/>
      <c r="E405" s="107"/>
      <c r="F405" s="107"/>
      <c r="G405" s="107"/>
      <c r="H405" s="107"/>
      <c r="I405" s="105"/>
      <c r="J405" s="4"/>
      <c r="K405" s="199"/>
      <c r="L405" s="199"/>
      <c r="M405" s="199"/>
      <c r="N405" s="4"/>
      <c r="O405" s="4"/>
    </row>
    <row r="406" spans="1:15" x14ac:dyDescent="0.2">
      <c r="A406" s="42"/>
      <c r="B406" s="104"/>
      <c r="C406" s="43"/>
      <c r="D406" s="109"/>
      <c r="E406" s="107"/>
      <c r="F406" s="107"/>
      <c r="G406" s="107"/>
      <c r="H406" s="107"/>
      <c r="I406" s="105"/>
      <c r="J406" s="4"/>
      <c r="K406" s="199"/>
      <c r="L406" s="199"/>
      <c r="M406" s="199"/>
      <c r="N406" s="4"/>
      <c r="O406" s="4"/>
    </row>
    <row r="407" spans="1:15" x14ac:dyDescent="0.2">
      <c r="A407" s="42"/>
      <c r="B407" s="104"/>
      <c r="C407" s="43"/>
      <c r="D407" s="109"/>
      <c r="E407" s="107"/>
      <c r="F407" s="107"/>
      <c r="G407" s="107"/>
      <c r="H407" s="107"/>
      <c r="I407" s="105"/>
      <c r="J407" s="4"/>
      <c r="K407" s="199"/>
      <c r="L407" s="199"/>
      <c r="M407" s="199"/>
      <c r="N407" s="4"/>
      <c r="O407" s="4"/>
    </row>
    <row r="408" spans="1:15" x14ac:dyDescent="0.2">
      <c r="A408" s="42"/>
      <c r="B408" s="104"/>
      <c r="C408" s="43"/>
      <c r="D408" s="109"/>
      <c r="E408" s="107"/>
      <c r="F408" s="107"/>
      <c r="G408" s="107"/>
      <c r="H408" s="107"/>
      <c r="I408" s="105"/>
      <c r="J408" s="4"/>
      <c r="K408" s="199"/>
      <c r="L408" s="199"/>
      <c r="M408" s="199"/>
      <c r="N408" s="4"/>
      <c r="O408" s="4"/>
    </row>
    <row r="409" spans="1:15" x14ac:dyDescent="0.2">
      <c r="A409" s="42"/>
      <c r="B409" s="104"/>
      <c r="C409" s="43"/>
      <c r="D409" s="109"/>
      <c r="E409" s="107"/>
      <c r="F409" s="107"/>
      <c r="G409" s="107"/>
      <c r="H409" s="107"/>
      <c r="I409" s="105"/>
      <c r="J409" s="4"/>
      <c r="K409" s="199"/>
      <c r="L409" s="199"/>
      <c r="M409" s="199"/>
      <c r="N409" s="4"/>
      <c r="O409" s="4"/>
    </row>
    <row r="410" spans="1:15" x14ac:dyDescent="0.2">
      <c r="A410" s="42"/>
      <c r="B410" s="104"/>
      <c r="C410" s="43"/>
      <c r="D410" s="109"/>
      <c r="E410" s="107"/>
      <c r="F410" s="107"/>
      <c r="G410" s="107"/>
      <c r="H410" s="107"/>
      <c r="I410" s="105"/>
      <c r="J410" s="4"/>
      <c r="K410" s="199"/>
      <c r="L410" s="199"/>
      <c r="M410" s="199"/>
      <c r="N410" s="4"/>
      <c r="O410" s="4"/>
    </row>
    <row r="411" spans="1:15" x14ac:dyDescent="0.2">
      <c r="A411" s="42"/>
      <c r="B411" s="104"/>
      <c r="C411" s="43"/>
      <c r="D411" s="109"/>
      <c r="E411" s="107"/>
      <c r="F411" s="107"/>
      <c r="G411" s="107"/>
      <c r="H411" s="107"/>
      <c r="I411" s="105"/>
      <c r="J411" s="4"/>
      <c r="K411" s="199"/>
      <c r="L411" s="199"/>
      <c r="M411" s="199"/>
      <c r="N411" s="4"/>
      <c r="O411" s="4"/>
    </row>
    <row r="412" spans="1:15" x14ac:dyDescent="0.2">
      <c r="A412" s="42"/>
      <c r="B412" s="104"/>
      <c r="C412" s="43"/>
      <c r="D412" s="109"/>
      <c r="E412" s="107"/>
      <c r="F412" s="107"/>
      <c r="G412" s="107"/>
      <c r="H412" s="107"/>
      <c r="I412" s="105"/>
      <c r="J412" s="4"/>
      <c r="K412" s="199"/>
      <c r="L412" s="199"/>
      <c r="M412" s="199"/>
      <c r="N412" s="4"/>
      <c r="O412" s="4"/>
    </row>
    <row r="413" spans="1:15" x14ac:dyDescent="0.2">
      <c r="A413" s="42"/>
      <c r="B413" s="104"/>
      <c r="C413" s="43"/>
      <c r="D413" s="109"/>
      <c r="E413" s="107"/>
      <c r="F413" s="107"/>
      <c r="G413" s="107"/>
      <c r="H413" s="107"/>
      <c r="I413" s="105"/>
      <c r="J413" s="4"/>
      <c r="K413" s="199"/>
      <c r="L413" s="199"/>
      <c r="M413" s="199"/>
      <c r="N413" s="4"/>
      <c r="O413" s="4"/>
    </row>
    <row r="414" spans="1:15" x14ac:dyDescent="0.2">
      <c r="A414" s="42"/>
      <c r="B414" s="104"/>
      <c r="C414" s="43"/>
      <c r="D414" s="109"/>
      <c r="E414" s="107"/>
      <c r="F414" s="107"/>
      <c r="G414" s="107"/>
      <c r="H414" s="107"/>
      <c r="I414" s="105"/>
      <c r="J414" s="4"/>
      <c r="K414" s="199"/>
      <c r="L414" s="199"/>
      <c r="M414" s="199"/>
      <c r="N414" s="4"/>
      <c r="O414" s="4"/>
    </row>
    <row r="415" spans="1:15" x14ac:dyDescent="0.2">
      <c r="A415" s="42"/>
      <c r="B415" s="104"/>
      <c r="C415" s="43"/>
      <c r="D415" s="109"/>
      <c r="E415" s="107"/>
      <c r="F415" s="107"/>
      <c r="G415" s="107"/>
      <c r="H415" s="107"/>
      <c r="I415" s="105"/>
      <c r="J415" s="4"/>
      <c r="K415" s="199"/>
      <c r="L415" s="199"/>
      <c r="M415" s="199"/>
      <c r="N415" s="4"/>
      <c r="O415" s="4"/>
    </row>
    <row r="416" spans="1:15" x14ac:dyDescent="0.2">
      <c r="A416" s="42"/>
      <c r="B416" s="104"/>
      <c r="C416" s="43"/>
      <c r="D416" s="109"/>
      <c r="E416" s="107"/>
      <c r="F416" s="107"/>
      <c r="G416" s="107"/>
      <c r="H416" s="107"/>
      <c r="I416" s="105"/>
      <c r="J416" s="4"/>
      <c r="K416" s="199"/>
      <c r="L416" s="199"/>
      <c r="M416" s="199"/>
      <c r="N416" s="4"/>
      <c r="O416" s="4"/>
    </row>
    <row r="417" spans="1:15" x14ac:dyDescent="0.2">
      <c r="A417" s="42"/>
      <c r="B417" s="104"/>
      <c r="C417" s="43"/>
      <c r="D417" s="109"/>
      <c r="E417" s="107"/>
      <c r="F417" s="107"/>
      <c r="G417" s="107"/>
      <c r="H417" s="107"/>
      <c r="I417" s="105"/>
      <c r="J417" s="4"/>
      <c r="K417" s="199"/>
      <c r="L417" s="199"/>
      <c r="M417" s="199"/>
      <c r="N417" s="4"/>
      <c r="O417" s="4"/>
    </row>
    <row r="418" spans="1:15" x14ac:dyDescent="0.2">
      <c r="A418" s="42"/>
      <c r="B418" s="104"/>
      <c r="C418" s="43"/>
      <c r="D418" s="109"/>
      <c r="E418" s="107"/>
      <c r="F418" s="107"/>
      <c r="G418" s="107"/>
      <c r="H418" s="107"/>
      <c r="I418" s="105"/>
      <c r="J418" s="4"/>
      <c r="K418" s="199"/>
      <c r="L418" s="199"/>
      <c r="M418" s="199"/>
      <c r="N418" s="4"/>
      <c r="O418" s="4"/>
    </row>
    <row r="419" spans="1:15" x14ac:dyDescent="0.2">
      <c r="A419" s="42"/>
      <c r="B419" s="104"/>
      <c r="C419" s="43"/>
      <c r="D419" s="116"/>
      <c r="E419" s="107"/>
      <c r="F419" s="107"/>
      <c r="G419" s="107"/>
      <c r="H419" s="107"/>
      <c r="I419" s="105"/>
      <c r="J419" s="4"/>
      <c r="K419" s="199"/>
      <c r="L419" s="199"/>
      <c r="M419" s="199"/>
      <c r="N419" s="4"/>
      <c r="O419" s="4"/>
    </row>
    <row r="420" spans="1:15" x14ac:dyDescent="0.2">
      <c r="A420" s="42"/>
      <c r="B420" s="104"/>
      <c r="C420" s="43"/>
      <c r="D420" s="109"/>
      <c r="E420" s="107"/>
      <c r="F420" s="107"/>
      <c r="G420" s="107"/>
      <c r="H420" s="107"/>
      <c r="I420" s="105"/>
      <c r="J420" s="4"/>
      <c r="K420" s="199"/>
      <c r="L420" s="199"/>
      <c r="M420" s="199"/>
      <c r="N420" s="4"/>
      <c r="O420" s="4"/>
    </row>
    <row r="421" spans="1:15" x14ac:dyDescent="0.2">
      <c r="A421" s="42"/>
      <c r="B421" s="104"/>
      <c r="C421" s="43"/>
      <c r="D421" s="109"/>
      <c r="E421" s="107"/>
      <c r="F421" s="107"/>
      <c r="G421" s="107"/>
      <c r="H421" s="107"/>
      <c r="I421" s="105"/>
      <c r="J421" s="4"/>
      <c r="K421" s="199"/>
      <c r="L421" s="199"/>
      <c r="M421" s="199"/>
      <c r="N421" s="4"/>
      <c r="O421" s="4"/>
    </row>
    <row r="422" spans="1:15" x14ac:dyDescent="0.2">
      <c r="A422" s="42"/>
      <c r="B422" s="104"/>
      <c r="C422" s="43"/>
      <c r="D422" s="109"/>
      <c r="E422" s="107"/>
      <c r="F422" s="107"/>
      <c r="G422" s="107"/>
      <c r="H422" s="107"/>
      <c r="I422" s="105"/>
      <c r="J422" s="4"/>
      <c r="K422" s="199"/>
      <c r="L422" s="199"/>
      <c r="M422" s="199"/>
      <c r="N422" s="4"/>
      <c r="O422" s="4"/>
    </row>
    <row r="423" spans="1:15" x14ac:dyDescent="0.2">
      <c r="A423" s="42"/>
      <c r="B423" s="104"/>
      <c r="C423" s="43"/>
      <c r="D423" s="109"/>
      <c r="E423" s="107"/>
      <c r="F423" s="107"/>
      <c r="G423" s="107"/>
      <c r="H423" s="107"/>
      <c r="I423" s="105"/>
      <c r="J423" s="4"/>
      <c r="K423" s="199"/>
      <c r="L423" s="199"/>
      <c r="M423" s="199"/>
      <c r="N423" s="4"/>
      <c r="O423" s="4"/>
    </row>
    <row r="424" spans="1:15" x14ac:dyDescent="0.2">
      <c r="A424" s="42"/>
      <c r="B424" s="104"/>
      <c r="C424" s="43"/>
      <c r="D424" s="109"/>
      <c r="E424" s="107"/>
      <c r="F424" s="107"/>
      <c r="G424" s="107"/>
      <c r="H424" s="107"/>
      <c r="I424" s="105"/>
      <c r="J424" s="4"/>
      <c r="K424" s="199"/>
      <c r="L424" s="199"/>
      <c r="M424" s="199"/>
      <c r="N424" s="4"/>
      <c r="O424" s="4"/>
    </row>
    <row r="425" spans="1:15" x14ac:dyDescent="0.2">
      <c r="A425" s="42"/>
      <c r="B425" s="104"/>
      <c r="C425" s="43"/>
      <c r="D425" s="109"/>
      <c r="E425" s="107"/>
      <c r="F425" s="107"/>
      <c r="G425" s="107"/>
      <c r="H425" s="107"/>
      <c r="I425" s="105"/>
      <c r="J425" s="4"/>
      <c r="K425" s="199"/>
      <c r="L425" s="199"/>
      <c r="M425" s="199"/>
      <c r="N425" s="4"/>
      <c r="O425" s="4"/>
    </row>
    <row r="426" spans="1:15" x14ac:dyDescent="0.2">
      <c r="A426" s="42"/>
      <c r="B426" s="104"/>
      <c r="C426" s="43"/>
      <c r="D426" s="109"/>
      <c r="E426" s="107"/>
      <c r="F426" s="107"/>
      <c r="G426" s="107"/>
      <c r="H426" s="107"/>
      <c r="I426" s="105"/>
      <c r="J426" s="4"/>
      <c r="K426" s="199"/>
      <c r="L426" s="199"/>
      <c r="M426" s="199"/>
      <c r="N426" s="4"/>
      <c r="O426" s="4"/>
    </row>
    <row r="427" spans="1:15" x14ac:dyDescent="0.2">
      <c r="A427" s="42"/>
      <c r="B427" s="104"/>
      <c r="C427" s="43"/>
      <c r="D427" s="109"/>
      <c r="E427" s="107"/>
      <c r="F427" s="107"/>
      <c r="G427" s="107"/>
      <c r="H427" s="107"/>
      <c r="I427" s="105"/>
      <c r="J427" s="4"/>
      <c r="K427" s="199"/>
      <c r="L427" s="199"/>
      <c r="M427" s="199"/>
      <c r="N427" s="4"/>
      <c r="O427" s="4"/>
    </row>
    <row r="428" spans="1:15" x14ac:dyDescent="0.2">
      <c r="A428" s="42"/>
      <c r="B428" s="104"/>
      <c r="C428" s="43"/>
      <c r="D428" s="109"/>
      <c r="E428" s="107"/>
      <c r="F428" s="107"/>
      <c r="G428" s="107"/>
      <c r="H428" s="107"/>
      <c r="I428" s="101"/>
      <c r="J428" s="4"/>
      <c r="K428" s="199"/>
      <c r="L428" s="199"/>
      <c r="M428" s="199"/>
      <c r="N428" s="4"/>
      <c r="O428" s="4"/>
    </row>
    <row r="429" spans="1:15" x14ac:dyDescent="0.2">
      <c r="A429" s="42"/>
      <c r="B429" s="104"/>
      <c r="C429" s="43"/>
      <c r="D429" s="109"/>
      <c r="E429" s="107"/>
      <c r="F429" s="107"/>
      <c r="G429" s="107"/>
      <c r="H429" s="107"/>
      <c r="I429" s="101"/>
      <c r="J429" s="4"/>
      <c r="K429" s="199"/>
      <c r="L429" s="199"/>
      <c r="M429" s="199"/>
      <c r="N429" s="4"/>
      <c r="O429" s="4"/>
    </row>
    <row r="430" spans="1:15" x14ac:dyDescent="0.2">
      <c r="A430" s="42"/>
      <c r="B430" s="104"/>
      <c r="C430" s="43"/>
      <c r="D430" s="116"/>
      <c r="E430" s="107"/>
      <c r="F430" s="107"/>
      <c r="G430" s="107"/>
      <c r="H430" s="107"/>
      <c r="I430" s="101"/>
      <c r="J430" s="4"/>
      <c r="K430" s="199"/>
      <c r="L430" s="199"/>
      <c r="M430" s="199"/>
      <c r="N430" s="4"/>
      <c r="O430" s="4"/>
    </row>
    <row r="431" spans="1:15" x14ac:dyDescent="0.2">
      <c r="A431" s="42"/>
      <c r="B431" s="104"/>
      <c r="C431" s="43"/>
      <c r="D431" s="116"/>
      <c r="E431" s="107"/>
      <c r="F431" s="107"/>
      <c r="G431" s="107"/>
      <c r="H431" s="107"/>
      <c r="I431" s="101"/>
      <c r="J431" s="4"/>
      <c r="K431" s="199"/>
      <c r="L431" s="199"/>
      <c r="M431" s="199"/>
      <c r="N431" s="4"/>
      <c r="O431" s="4"/>
    </row>
    <row r="432" spans="1:15" x14ac:dyDescent="0.2">
      <c r="A432" s="42"/>
      <c r="B432" s="104"/>
      <c r="C432" s="43"/>
      <c r="D432" s="109"/>
      <c r="E432" s="107"/>
      <c r="F432" s="107"/>
      <c r="G432" s="107"/>
      <c r="H432" s="107"/>
      <c r="I432" s="101"/>
      <c r="J432" s="4"/>
      <c r="K432" s="199"/>
      <c r="L432" s="199"/>
      <c r="M432" s="199"/>
      <c r="N432" s="4"/>
      <c r="O432" s="4"/>
    </row>
    <row r="433" spans="1:15" x14ac:dyDescent="0.2">
      <c r="A433" s="42"/>
      <c r="B433" s="104"/>
      <c r="C433" s="43"/>
      <c r="D433" s="109"/>
      <c r="E433" s="107"/>
      <c r="F433" s="107"/>
      <c r="G433" s="107"/>
      <c r="H433" s="107"/>
      <c r="I433" s="101"/>
      <c r="J433" s="4"/>
      <c r="K433" s="199"/>
      <c r="L433" s="199"/>
      <c r="M433" s="199"/>
      <c r="N433" s="4"/>
      <c r="O433" s="4"/>
    </row>
    <row r="434" spans="1:15" x14ac:dyDescent="0.2">
      <c r="A434" s="42"/>
      <c r="B434" s="104"/>
      <c r="C434" s="43"/>
      <c r="D434" s="109"/>
      <c r="E434" s="107"/>
      <c r="F434" s="107"/>
      <c r="G434" s="107"/>
      <c r="H434" s="107"/>
      <c r="I434" s="101"/>
      <c r="J434" s="4"/>
      <c r="K434" s="199"/>
      <c r="L434" s="199"/>
      <c r="M434" s="199"/>
      <c r="N434" s="4"/>
      <c r="O434" s="4"/>
    </row>
    <row r="435" spans="1:15" x14ac:dyDescent="0.2">
      <c r="A435" s="42"/>
      <c r="B435" s="104"/>
      <c r="C435" s="43"/>
      <c r="D435" s="109"/>
      <c r="E435" s="107"/>
      <c r="F435" s="107"/>
      <c r="G435" s="107"/>
      <c r="H435" s="107"/>
      <c r="I435" s="101"/>
      <c r="J435" s="4"/>
      <c r="K435" s="199"/>
      <c r="L435" s="199"/>
      <c r="M435" s="199"/>
      <c r="N435" s="4"/>
      <c r="O435" s="4"/>
    </row>
    <row r="436" spans="1:15" x14ac:dyDescent="0.2">
      <c r="A436" s="42"/>
      <c r="B436" s="104"/>
      <c r="C436" s="43"/>
      <c r="D436" s="109"/>
      <c r="E436" s="107"/>
      <c r="F436" s="107"/>
      <c r="G436" s="107"/>
      <c r="H436" s="107"/>
      <c r="I436" s="101"/>
      <c r="J436" s="4"/>
      <c r="K436" s="199"/>
      <c r="L436" s="199"/>
      <c r="M436" s="199"/>
      <c r="N436" s="4"/>
      <c r="O436" s="4"/>
    </row>
    <row r="437" spans="1:15" x14ac:dyDescent="0.2">
      <c r="A437" s="42"/>
      <c r="B437" s="104"/>
      <c r="C437" s="43"/>
      <c r="D437" s="109"/>
      <c r="E437" s="107"/>
      <c r="F437" s="107"/>
      <c r="G437" s="107"/>
      <c r="H437" s="107"/>
      <c r="I437" s="101"/>
      <c r="J437" s="4"/>
      <c r="K437" s="199"/>
      <c r="L437" s="199"/>
      <c r="M437" s="199"/>
      <c r="N437" s="4"/>
      <c r="O437" s="4"/>
    </row>
    <row r="438" spans="1:15" x14ac:dyDescent="0.2">
      <c r="A438" s="42"/>
      <c r="B438" s="104"/>
      <c r="C438" s="43"/>
      <c r="D438" s="109"/>
      <c r="E438" s="107"/>
      <c r="F438" s="107"/>
      <c r="G438" s="107"/>
      <c r="H438" s="107"/>
      <c r="I438" s="101"/>
      <c r="J438" s="4"/>
      <c r="K438" s="199"/>
      <c r="L438" s="199"/>
      <c r="M438" s="199"/>
      <c r="N438" s="4"/>
      <c r="O438" s="4"/>
    </row>
    <row r="439" spans="1:15" x14ac:dyDescent="0.2">
      <c r="A439" s="42"/>
      <c r="B439" s="104"/>
      <c r="C439" s="43"/>
      <c r="D439" s="109"/>
      <c r="E439" s="107"/>
      <c r="F439" s="107"/>
      <c r="G439" s="107"/>
      <c r="H439" s="107"/>
      <c r="I439" s="101"/>
      <c r="J439" s="4"/>
      <c r="K439" s="199"/>
      <c r="L439" s="199"/>
      <c r="M439" s="199"/>
      <c r="N439" s="4"/>
      <c r="O439" s="4"/>
    </row>
    <row r="440" spans="1:15" x14ac:dyDescent="0.2">
      <c r="A440" s="42"/>
      <c r="B440" s="104"/>
      <c r="C440" s="43"/>
      <c r="D440" s="109"/>
      <c r="E440" s="107"/>
      <c r="F440" s="107"/>
      <c r="G440" s="107"/>
      <c r="H440" s="107"/>
      <c r="I440" s="101"/>
      <c r="J440" s="4"/>
      <c r="K440" s="199"/>
      <c r="L440" s="199"/>
      <c r="M440" s="199"/>
      <c r="N440" s="4"/>
      <c r="O440" s="4"/>
    </row>
    <row r="441" spans="1:15" x14ac:dyDescent="0.2">
      <c r="A441" s="42"/>
      <c r="B441" s="104"/>
      <c r="C441" s="43"/>
      <c r="D441" s="109"/>
      <c r="E441" s="107"/>
      <c r="F441" s="107"/>
      <c r="G441" s="107"/>
      <c r="H441" s="107"/>
      <c r="I441" s="105"/>
      <c r="J441" s="4"/>
      <c r="K441" s="199"/>
      <c r="L441" s="199"/>
      <c r="M441" s="199"/>
      <c r="N441" s="4"/>
      <c r="O441" s="4"/>
    </row>
    <row r="442" spans="1:15" x14ac:dyDescent="0.2">
      <c r="A442" s="42"/>
      <c r="B442" s="104"/>
      <c r="C442" s="43"/>
      <c r="D442" s="109"/>
      <c r="E442" s="107"/>
      <c r="F442" s="107"/>
      <c r="G442" s="107"/>
      <c r="H442" s="107"/>
      <c r="I442" s="105"/>
      <c r="J442" s="4"/>
      <c r="K442" s="199"/>
      <c r="L442" s="199"/>
      <c r="M442" s="199"/>
      <c r="N442" s="4"/>
      <c r="O442" s="4"/>
    </row>
    <row r="443" spans="1:15" x14ac:dyDescent="0.2">
      <c r="A443" s="42"/>
      <c r="B443" s="104"/>
      <c r="C443" s="43"/>
      <c r="D443" s="109"/>
      <c r="E443" s="107"/>
      <c r="F443" s="107"/>
      <c r="G443" s="107"/>
      <c r="H443" s="107"/>
      <c r="I443" s="105"/>
      <c r="J443" s="4"/>
      <c r="K443" s="199"/>
      <c r="L443" s="199"/>
      <c r="M443" s="199"/>
      <c r="N443" s="4"/>
      <c r="O443" s="4"/>
    </row>
    <row r="444" spans="1:15" x14ac:dyDescent="0.2">
      <c r="A444" s="42"/>
      <c r="B444" s="104"/>
      <c r="C444" s="43"/>
      <c r="D444" s="109"/>
      <c r="E444" s="107"/>
      <c r="F444" s="107"/>
      <c r="G444" s="107"/>
      <c r="H444" s="107"/>
      <c r="I444" s="105"/>
      <c r="J444" s="4"/>
      <c r="K444" s="199"/>
      <c r="L444" s="199"/>
      <c r="M444" s="199"/>
      <c r="N444" s="4"/>
      <c r="O444" s="4"/>
    </row>
    <row r="445" spans="1:15" x14ac:dyDescent="0.2">
      <c r="A445" s="42"/>
      <c r="B445" s="104"/>
      <c r="C445" s="43"/>
      <c r="D445" s="109"/>
      <c r="E445" s="107"/>
      <c r="F445" s="107"/>
      <c r="G445" s="107"/>
      <c r="H445" s="107"/>
      <c r="I445" s="105"/>
      <c r="J445" s="4"/>
      <c r="K445" s="199"/>
      <c r="L445" s="199"/>
      <c r="M445" s="199"/>
      <c r="N445" s="4"/>
      <c r="O445" s="4"/>
    </row>
    <row r="446" spans="1:15" x14ac:dyDescent="0.2">
      <c r="A446" s="42"/>
      <c r="B446" s="104"/>
      <c r="C446" s="43"/>
      <c r="D446" s="109"/>
      <c r="E446" s="107"/>
      <c r="F446" s="107"/>
      <c r="G446" s="107"/>
      <c r="H446" s="107"/>
      <c r="I446" s="107"/>
      <c r="J446" s="4"/>
      <c r="K446" s="199"/>
      <c r="L446" s="199"/>
      <c r="M446" s="199"/>
      <c r="N446" s="4"/>
      <c r="O446" s="4"/>
    </row>
    <row r="447" spans="1:15" x14ac:dyDescent="0.2">
      <c r="A447" s="45"/>
      <c r="B447" s="112"/>
      <c r="C447" s="46"/>
      <c r="D447" s="109"/>
      <c r="E447" s="107"/>
      <c r="F447" s="107"/>
      <c r="G447" s="107"/>
      <c r="H447" s="107"/>
      <c r="I447" s="107"/>
      <c r="J447" s="4"/>
      <c r="K447" s="199"/>
      <c r="L447" s="199"/>
      <c r="M447" s="199"/>
      <c r="N447" s="4"/>
      <c r="O447" s="4"/>
    </row>
    <row r="448" spans="1:15" x14ac:dyDescent="0.2">
      <c r="A448" s="42"/>
      <c r="B448" s="104"/>
      <c r="C448" s="43"/>
      <c r="D448" s="109"/>
      <c r="E448" s="107"/>
      <c r="F448" s="107"/>
      <c r="G448" s="107"/>
      <c r="H448" s="107"/>
      <c r="I448" s="107"/>
      <c r="J448" s="4"/>
      <c r="K448" s="199"/>
      <c r="L448" s="199"/>
      <c r="M448" s="199"/>
      <c r="N448" s="4"/>
      <c r="O448" s="4"/>
    </row>
    <row r="449" spans="1:15" x14ac:dyDescent="0.2">
      <c r="A449" s="42"/>
      <c r="B449" s="104"/>
      <c r="C449" s="43"/>
      <c r="D449" s="109"/>
      <c r="E449" s="107"/>
      <c r="F449" s="107"/>
      <c r="G449" s="107"/>
      <c r="H449" s="107"/>
      <c r="I449" s="105"/>
      <c r="J449" s="4"/>
      <c r="K449" s="199"/>
      <c r="L449" s="199"/>
      <c r="M449" s="199"/>
      <c r="N449" s="4"/>
      <c r="O449" s="4"/>
    </row>
    <row r="450" spans="1:15" x14ac:dyDescent="0.2">
      <c r="A450" s="42"/>
      <c r="B450" s="104"/>
      <c r="C450" s="43"/>
      <c r="D450" s="43"/>
      <c r="E450" s="114"/>
      <c r="F450" s="114"/>
      <c r="G450" s="114"/>
      <c r="H450" s="105"/>
      <c r="I450" s="105"/>
      <c r="J450" s="4"/>
      <c r="K450" s="199"/>
      <c r="L450" s="199"/>
      <c r="M450" s="199"/>
      <c r="N450" s="4"/>
      <c r="O450" s="4"/>
    </row>
    <row r="451" spans="1:15" x14ac:dyDescent="0.2">
      <c r="A451" s="42"/>
      <c r="B451" s="104"/>
      <c r="C451" s="43"/>
      <c r="D451" s="101"/>
      <c r="E451" s="107"/>
      <c r="F451" s="107"/>
      <c r="G451" s="107"/>
      <c r="H451" s="107"/>
      <c r="I451" s="107"/>
      <c r="J451" s="4"/>
      <c r="K451" s="199"/>
      <c r="L451" s="199"/>
      <c r="M451" s="199"/>
      <c r="N451" s="4"/>
      <c r="O451" s="4"/>
    </row>
    <row r="452" spans="1:15" x14ac:dyDescent="0.2">
      <c r="A452" s="42"/>
      <c r="B452" s="104"/>
      <c r="C452" s="43"/>
      <c r="D452" s="101"/>
      <c r="E452" s="107"/>
      <c r="F452" s="107"/>
      <c r="G452" s="107"/>
      <c r="H452" s="107"/>
      <c r="I452" s="107"/>
      <c r="J452" s="4"/>
      <c r="K452" s="199"/>
      <c r="L452" s="199"/>
      <c r="M452" s="199"/>
      <c r="N452" s="4"/>
      <c r="O452" s="4"/>
    </row>
    <row r="453" spans="1:15" x14ac:dyDescent="0.2">
      <c r="A453" s="42"/>
      <c r="B453" s="104"/>
      <c r="C453" s="43"/>
      <c r="D453" s="101"/>
      <c r="E453" s="107"/>
      <c r="F453" s="107"/>
      <c r="G453" s="107"/>
      <c r="H453" s="107"/>
      <c r="I453" s="107"/>
      <c r="J453" s="4"/>
      <c r="K453" s="199"/>
      <c r="L453" s="199"/>
      <c r="M453" s="199"/>
      <c r="N453" s="4"/>
      <c r="O453" s="4"/>
    </row>
    <row r="454" spans="1:15" x14ac:dyDescent="0.2">
      <c r="A454" s="42"/>
      <c r="B454" s="104"/>
      <c r="C454" s="43"/>
      <c r="D454" s="101"/>
      <c r="E454" s="107"/>
      <c r="F454" s="107"/>
      <c r="G454" s="107"/>
      <c r="H454" s="107"/>
      <c r="I454" s="107"/>
      <c r="J454" s="4"/>
      <c r="K454" s="199"/>
      <c r="L454" s="199"/>
      <c r="M454" s="199"/>
      <c r="N454" s="4"/>
      <c r="O454" s="4"/>
    </row>
    <row r="455" spans="1:15" x14ac:dyDescent="0.2">
      <c r="A455" s="42"/>
      <c r="B455" s="104"/>
      <c r="C455" s="43"/>
      <c r="D455" s="101"/>
      <c r="E455" s="107"/>
      <c r="F455" s="107"/>
      <c r="G455" s="107"/>
      <c r="H455" s="107"/>
      <c r="I455" s="107"/>
      <c r="J455" s="4"/>
      <c r="K455" s="199"/>
      <c r="L455" s="199"/>
      <c r="M455" s="199"/>
      <c r="N455" s="4"/>
      <c r="O455" s="4"/>
    </row>
    <row r="456" spans="1:15" x14ac:dyDescent="0.2">
      <c r="A456" s="42"/>
      <c r="B456" s="104"/>
      <c r="C456" s="43"/>
      <c r="D456" s="101"/>
      <c r="E456" s="107"/>
      <c r="F456" s="107"/>
      <c r="G456" s="107"/>
      <c r="H456" s="107"/>
      <c r="I456" s="107"/>
      <c r="J456" s="4"/>
      <c r="K456" s="199"/>
      <c r="L456" s="199"/>
      <c r="M456" s="199"/>
      <c r="N456" s="4"/>
      <c r="O456" s="4"/>
    </row>
    <row r="457" spans="1:15" x14ac:dyDescent="0.2">
      <c r="A457" s="42"/>
      <c r="B457" s="104"/>
      <c r="C457" s="43"/>
      <c r="D457" s="109"/>
      <c r="E457" s="107"/>
      <c r="F457" s="107"/>
      <c r="G457" s="107"/>
      <c r="H457" s="107"/>
      <c r="I457" s="107"/>
      <c r="J457" s="4"/>
      <c r="K457" s="199"/>
      <c r="L457" s="199"/>
      <c r="M457" s="199"/>
      <c r="N457" s="4"/>
      <c r="O457" s="4"/>
    </row>
    <row r="458" spans="1:15" x14ac:dyDescent="0.2">
      <c r="A458" s="42"/>
      <c r="B458" s="104"/>
      <c r="C458" s="43"/>
      <c r="D458" s="109"/>
      <c r="E458" s="107"/>
      <c r="F458" s="107"/>
      <c r="G458" s="107"/>
      <c r="H458" s="107"/>
      <c r="I458" s="107"/>
      <c r="J458" s="4"/>
      <c r="K458" s="199"/>
      <c r="L458" s="199"/>
      <c r="M458" s="199"/>
      <c r="N458" s="4"/>
      <c r="O458" s="4"/>
    </row>
    <row r="459" spans="1:15" x14ac:dyDescent="0.2">
      <c r="A459" s="42"/>
      <c r="B459" s="104"/>
      <c r="C459" s="43"/>
      <c r="D459" s="109"/>
      <c r="E459" s="107"/>
      <c r="F459" s="107"/>
      <c r="G459" s="107"/>
      <c r="H459" s="107"/>
      <c r="I459" s="107"/>
      <c r="J459" s="4"/>
      <c r="K459" s="199"/>
      <c r="L459" s="199"/>
      <c r="M459" s="199"/>
      <c r="N459" s="4"/>
      <c r="O459" s="4"/>
    </row>
    <row r="460" spans="1:15" x14ac:dyDescent="0.2">
      <c r="A460" s="42"/>
      <c r="B460" s="104"/>
      <c r="C460" s="43"/>
      <c r="D460" s="109"/>
      <c r="E460" s="107"/>
      <c r="F460" s="107"/>
      <c r="G460" s="107"/>
      <c r="H460" s="107"/>
      <c r="I460" s="107"/>
      <c r="J460" s="4"/>
      <c r="K460" s="199"/>
      <c r="L460" s="199"/>
      <c r="M460" s="199"/>
      <c r="N460" s="4"/>
      <c r="O460" s="4"/>
    </row>
    <row r="461" spans="1:15" x14ac:dyDescent="0.2">
      <c r="A461" s="42"/>
      <c r="B461" s="104"/>
      <c r="C461" s="43"/>
      <c r="D461" s="109"/>
      <c r="E461" s="107"/>
      <c r="F461" s="107"/>
      <c r="G461" s="107"/>
      <c r="H461" s="107"/>
      <c r="I461" s="107"/>
      <c r="J461" s="4"/>
      <c r="K461" s="199"/>
      <c r="L461" s="199"/>
      <c r="M461" s="199"/>
      <c r="N461" s="4"/>
      <c r="O461" s="4"/>
    </row>
    <row r="462" spans="1:15" x14ac:dyDescent="0.2">
      <c r="A462" s="42"/>
      <c r="B462" s="104"/>
      <c r="C462" s="43"/>
      <c r="D462" s="109"/>
      <c r="E462" s="107"/>
      <c r="F462" s="107"/>
      <c r="G462" s="107"/>
      <c r="H462" s="107"/>
      <c r="I462" s="107"/>
      <c r="J462" s="4"/>
      <c r="K462" s="199"/>
      <c r="L462" s="199"/>
      <c r="M462" s="199"/>
      <c r="N462" s="4"/>
      <c r="O462" s="4"/>
    </row>
    <row r="463" spans="1:15" x14ac:dyDescent="0.2">
      <c r="A463" s="42"/>
      <c r="B463" s="104"/>
      <c r="C463" s="43"/>
      <c r="D463" s="109"/>
      <c r="E463" s="107"/>
      <c r="F463" s="107"/>
      <c r="G463" s="107"/>
      <c r="H463" s="107"/>
      <c r="I463" s="107"/>
      <c r="J463" s="4"/>
      <c r="K463" s="199"/>
      <c r="L463" s="199"/>
      <c r="M463" s="199"/>
      <c r="N463" s="4"/>
      <c r="O463" s="4"/>
    </row>
    <row r="464" spans="1:15" x14ac:dyDescent="0.2">
      <c r="A464" s="42"/>
      <c r="B464" s="104"/>
      <c r="C464" s="43"/>
      <c r="D464" s="109"/>
      <c r="E464" s="107"/>
      <c r="F464" s="107"/>
      <c r="G464" s="107"/>
      <c r="H464" s="107"/>
      <c r="I464" s="107"/>
      <c r="J464" s="4"/>
      <c r="K464" s="199"/>
      <c r="L464" s="199"/>
      <c r="M464" s="199"/>
      <c r="N464" s="4"/>
      <c r="O464" s="4"/>
    </row>
    <row r="465" spans="1:15" x14ac:dyDescent="0.2">
      <c r="A465" s="42"/>
      <c r="B465" s="104"/>
      <c r="C465" s="43"/>
      <c r="D465" s="109"/>
      <c r="E465" s="107"/>
      <c r="F465" s="107"/>
      <c r="G465" s="107"/>
      <c r="H465" s="107"/>
      <c r="I465" s="105"/>
      <c r="J465" s="4"/>
      <c r="K465" s="199"/>
      <c r="L465" s="199"/>
      <c r="M465" s="199"/>
      <c r="N465" s="4"/>
      <c r="O465" s="4"/>
    </row>
    <row r="466" spans="1:15" x14ac:dyDescent="0.2">
      <c r="A466" s="42"/>
      <c r="B466" s="104"/>
      <c r="C466" s="43"/>
      <c r="D466" s="43"/>
      <c r="E466" s="114"/>
      <c r="F466" s="114"/>
      <c r="G466" s="114"/>
      <c r="H466" s="105"/>
      <c r="I466" s="105"/>
      <c r="J466" s="4"/>
      <c r="K466" s="199"/>
      <c r="L466" s="199"/>
      <c r="M466" s="199"/>
      <c r="N466" s="4"/>
      <c r="O466" s="4"/>
    </row>
    <row r="467" spans="1:15" x14ac:dyDescent="0.2">
      <c r="A467" s="42"/>
      <c r="B467" s="104"/>
      <c r="C467" s="43"/>
      <c r="D467" s="101"/>
      <c r="E467" s="107"/>
      <c r="F467" s="107"/>
      <c r="G467" s="107"/>
      <c r="H467" s="107"/>
      <c r="I467" s="107"/>
      <c r="J467" s="4"/>
      <c r="K467" s="199"/>
      <c r="L467" s="199"/>
      <c r="M467" s="199"/>
      <c r="N467" s="4"/>
      <c r="O467" s="4"/>
    </row>
    <row r="468" spans="1:15" x14ac:dyDescent="0.2">
      <c r="A468" s="42"/>
      <c r="B468" s="104"/>
      <c r="C468" s="43"/>
      <c r="D468" s="101"/>
      <c r="E468" s="107"/>
      <c r="F468" s="107"/>
      <c r="G468" s="107"/>
      <c r="H468" s="107"/>
      <c r="I468" s="107"/>
      <c r="J468" s="4"/>
      <c r="K468" s="199"/>
      <c r="L468" s="199"/>
      <c r="M468" s="199"/>
      <c r="N468" s="4"/>
      <c r="O468" s="4"/>
    </row>
    <row r="469" spans="1:15" x14ac:dyDescent="0.2">
      <c r="A469" s="42"/>
      <c r="B469" s="104"/>
      <c r="C469" s="43"/>
      <c r="D469" s="101"/>
      <c r="E469" s="107"/>
      <c r="F469" s="107"/>
      <c r="G469" s="107"/>
      <c r="H469" s="107"/>
      <c r="I469" s="107"/>
      <c r="J469" s="4"/>
      <c r="K469" s="199"/>
      <c r="L469" s="199"/>
      <c r="M469" s="199"/>
      <c r="N469" s="4"/>
      <c r="O469" s="4"/>
    </row>
    <row r="470" spans="1:15" x14ac:dyDescent="0.2">
      <c r="A470" s="42"/>
      <c r="B470" s="104"/>
      <c r="C470" s="43"/>
      <c r="D470" s="101"/>
      <c r="E470" s="107"/>
      <c r="F470" s="107"/>
      <c r="G470" s="107"/>
      <c r="H470" s="107"/>
      <c r="I470" s="107"/>
      <c r="J470" s="4"/>
      <c r="K470" s="199"/>
      <c r="L470" s="199"/>
      <c r="M470" s="199"/>
      <c r="N470" s="4"/>
      <c r="O470" s="4"/>
    </row>
    <row r="471" spans="1:15" x14ac:dyDescent="0.2">
      <c r="A471" s="42"/>
      <c r="B471" s="104"/>
      <c r="C471" s="43"/>
      <c r="D471" s="101"/>
      <c r="E471" s="107"/>
      <c r="F471" s="107"/>
      <c r="G471" s="107"/>
      <c r="H471" s="107"/>
      <c r="I471" s="107"/>
      <c r="J471" s="4"/>
      <c r="K471" s="199"/>
      <c r="L471" s="199"/>
      <c r="M471" s="199"/>
      <c r="N471" s="4"/>
      <c r="O471" s="4"/>
    </row>
    <row r="472" spans="1:15" x14ac:dyDescent="0.2">
      <c r="A472" s="42"/>
      <c r="B472" s="104"/>
      <c r="C472" s="43"/>
      <c r="D472" s="101"/>
      <c r="E472" s="107"/>
      <c r="F472" s="107"/>
      <c r="G472" s="107"/>
      <c r="H472" s="107"/>
      <c r="I472" s="107"/>
      <c r="J472" s="4"/>
      <c r="K472" s="199"/>
      <c r="L472" s="199"/>
      <c r="M472" s="199"/>
      <c r="N472" s="4"/>
      <c r="O472" s="4"/>
    </row>
    <row r="473" spans="1:15" x14ac:dyDescent="0.2">
      <c r="A473" s="42"/>
      <c r="B473" s="104"/>
      <c r="C473" s="43"/>
      <c r="D473" s="109"/>
      <c r="E473" s="107"/>
      <c r="F473" s="107"/>
      <c r="G473" s="107"/>
      <c r="H473" s="107"/>
      <c r="I473" s="107"/>
      <c r="J473" s="4"/>
      <c r="K473" s="199"/>
      <c r="L473" s="199"/>
      <c r="M473" s="199"/>
      <c r="N473" s="4"/>
      <c r="O473" s="4"/>
    </row>
    <row r="474" spans="1:15" x14ac:dyDescent="0.2">
      <c r="A474" s="42"/>
      <c r="B474" s="104"/>
      <c r="C474" s="43"/>
      <c r="D474" s="109"/>
      <c r="E474" s="107"/>
      <c r="F474" s="107"/>
      <c r="G474" s="107"/>
      <c r="H474" s="107"/>
      <c r="I474" s="107"/>
      <c r="J474" s="4"/>
      <c r="K474" s="199"/>
      <c r="L474" s="199"/>
      <c r="M474" s="199"/>
      <c r="N474" s="4"/>
      <c r="O474" s="4"/>
    </row>
    <row r="475" spans="1:15" x14ac:dyDescent="0.2">
      <c r="A475" s="42"/>
      <c r="B475" s="104"/>
      <c r="C475" s="43"/>
      <c r="D475" s="109"/>
      <c r="E475" s="107"/>
      <c r="F475" s="107"/>
      <c r="G475" s="107"/>
      <c r="H475" s="107"/>
      <c r="I475" s="107"/>
      <c r="J475" s="4"/>
      <c r="K475" s="199"/>
      <c r="L475" s="199"/>
      <c r="M475" s="199"/>
      <c r="N475" s="4"/>
      <c r="O475" s="4"/>
    </row>
    <row r="476" spans="1:15" x14ac:dyDescent="0.2">
      <c r="A476" s="42"/>
      <c r="B476" s="104"/>
      <c r="C476" s="43"/>
      <c r="D476" s="109"/>
      <c r="E476" s="107"/>
      <c r="F476" s="107"/>
      <c r="G476" s="107"/>
      <c r="H476" s="107"/>
      <c r="I476" s="107"/>
      <c r="J476" s="4"/>
      <c r="K476" s="199"/>
      <c r="L476" s="199"/>
      <c r="M476" s="199"/>
      <c r="N476" s="4"/>
      <c r="O476" s="4"/>
    </row>
    <row r="477" spans="1:15" x14ac:dyDescent="0.2">
      <c r="A477" s="42"/>
      <c r="B477" s="104"/>
      <c r="C477" s="43"/>
      <c r="D477" s="109"/>
      <c r="E477" s="107"/>
      <c r="F477" s="107"/>
      <c r="G477" s="107"/>
      <c r="H477" s="107"/>
      <c r="I477" s="107"/>
      <c r="J477" s="4"/>
      <c r="K477" s="199"/>
      <c r="L477" s="199"/>
      <c r="M477" s="199"/>
      <c r="N477" s="4"/>
      <c r="O477" s="4"/>
    </row>
    <row r="478" spans="1:15" x14ac:dyDescent="0.2">
      <c r="A478" s="42"/>
      <c r="B478" s="104"/>
      <c r="C478" s="43"/>
      <c r="D478" s="109"/>
      <c r="E478" s="107"/>
      <c r="F478" s="107"/>
      <c r="G478" s="107"/>
      <c r="H478" s="107"/>
      <c r="I478" s="107"/>
      <c r="J478" s="4"/>
      <c r="K478" s="199"/>
      <c r="L478" s="199"/>
      <c r="M478" s="199"/>
      <c r="N478" s="4"/>
      <c r="O478" s="4"/>
    </row>
    <row r="479" spans="1:15" x14ac:dyDescent="0.2">
      <c r="A479" s="42"/>
      <c r="B479" s="104"/>
      <c r="C479" s="43"/>
      <c r="D479" s="109"/>
      <c r="E479" s="107"/>
      <c r="F479" s="107"/>
      <c r="G479" s="107"/>
      <c r="H479" s="107"/>
      <c r="I479" s="107"/>
      <c r="J479" s="4"/>
      <c r="K479" s="199"/>
      <c r="L479" s="199"/>
      <c r="M479" s="199"/>
      <c r="N479" s="4"/>
      <c r="O479" s="4"/>
    </row>
    <row r="480" spans="1:15" x14ac:dyDescent="0.2">
      <c r="A480" s="42"/>
      <c r="B480" s="104"/>
      <c r="C480" s="43"/>
      <c r="D480" s="109"/>
      <c r="E480" s="107"/>
      <c r="F480" s="107"/>
      <c r="G480" s="107"/>
      <c r="H480" s="107"/>
      <c r="I480" s="105"/>
      <c r="J480" s="4"/>
      <c r="K480" s="199"/>
      <c r="L480" s="199"/>
      <c r="M480" s="199"/>
      <c r="N480" s="4"/>
      <c r="O480" s="4"/>
    </row>
    <row r="481" spans="1:15" x14ac:dyDescent="0.2">
      <c r="A481" s="42"/>
      <c r="B481" s="104"/>
      <c r="C481" s="43"/>
      <c r="D481" s="43"/>
      <c r="E481" s="114"/>
      <c r="F481" s="114"/>
      <c r="G481" s="114"/>
      <c r="H481" s="105"/>
      <c r="I481" s="105"/>
      <c r="J481" s="4"/>
      <c r="K481" s="199"/>
      <c r="L481" s="199"/>
      <c r="M481" s="199"/>
      <c r="N481" s="4"/>
      <c r="O481" s="4"/>
    </row>
    <row r="482" spans="1:15" x14ac:dyDescent="0.2">
      <c r="A482" s="42"/>
      <c r="B482" s="104"/>
      <c r="C482" s="43"/>
      <c r="D482" s="101"/>
      <c r="E482" s="107"/>
      <c r="F482" s="107"/>
      <c r="G482" s="107"/>
      <c r="H482" s="107"/>
      <c r="I482" s="107"/>
      <c r="J482" s="4"/>
      <c r="K482" s="199"/>
      <c r="L482" s="199"/>
      <c r="M482" s="199"/>
      <c r="N482" s="4"/>
      <c r="O482" s="4"/>
    </row>
    <row r="483" spans="1:15" x14ac:dyDescent="0.2">
      <c r="A483" s="42"/>
      <c r="B483" s="104"/>
      <c r="C483" s="43"/>
      <c r="D483" s="101"/>
      <c r="E483" s="107"/>
      <c r="F483" s="107"/>
      <c r="G483" s="107"/>
      <c r="H483" s="107"/>
      <c r="I483" s="107"/>
      <c r="J483" s="4"/>
      <c r="K483" s="199"/>
      <c r="L483" s="199"/>
      <c r="M483" s="199"/>
      <c r="N483" s="4"/>
      <c r="O483" s="4"/>
    </row>
    <row r="484" spans="1:15" x14ac:dyDescent="0.2">
      <c r="A484" s="42"/>
      <c r="B484" s="104"/>
      <c r="C484" s="43"/>
      <c r="D484" s="101"/>
      <c r="E484" s="107"/>
      <c r="F484" s="107"/>
      <c r="G484" s="107"/>
      <c r="H484" s="107"/>
      <c r="I484" s="107"/>
      <c r="J484" s="4"/>
      <c r="K484" s="199"/>
      <c r="L484" s="199"/>
      <c r="M484" s="199"/>
      <c r="N484" s="4"/>
      <c r="O484" s="4"/>
    </row>
    <row r="485" spans="1:15" x14ac:dyDescent="0.2">
      <c r="A485" s="42"/>
      <c r="B485" s="104"/>
      <c r="C485" s="43"/>
      <c r="D485" s="101"/>
      <c r="E485" s="107"/>
      <c r="F485" s="107"/>
      <c r="G485" s="107"/>
      <c r="H485" s="107"/>
      <c r="I485" s="107"/>
      <c r="J485" s="4"/>
      <c r="K485" s="199"/>
      <c r="L485" s="199"/>
      <c r="M485" s="199"/>
      <c r="N485" s="4"/>
      <c r="O485" s="4"/>
    </row>
    <row r="486" spans="1:15" x14ac:dyDescent="0.2">
      <c r="A486" s="42"/>
      <c r="B486" s="104"/>
      <c r="C486" s="43"/>
      <c r="D486" s="101"/>
      <c r="E486" s="107"/>
      <c r="F486" s="107"/>
      <c r="G486" s="107"/>
      <c r="H486" s="107"/>
      <c r="I486" s="107"/>
      <c r="J486" s="4"/>
      <c r="K486" s="199"/>
      <c r="L486" s="199"/>
      <c r="M486" s="199"/>
      <c r="N486" s="4"/>
      <c r="O486" s="4"/>
    </row>
    <row r="487" spans="1:15" x14ac:dyDescent="0.2">
      <c r="A487" s="42"/>
      <c r="B487" s="104"/>
      <c r="C487" s="43"/>
      <c r="D487" s="101"/>
      <c r="E487" s="107"/>
      <c r="F487" s="107"/>
      <c r="G487" s="107"/>
      <c r="H487" s="107"/>
      <c r="I487" s="107"/>
      <c r="J487" s="4"/>
      <c r="K487" s="199"/>
      <c r="L487" s="199"/>
      <c r="M487" s="199"/>
      <c r="N487" s="4"/>
      <c r="O487" s="4"/>
    </row>
    <row r="488" spans="1:15" x14ac:dyDescent="0.2">
      <c r="A488" s="42"/>
      <c r="B488" s="104"/>
      <c r="C488" s="43"/>
      <c r="D488" s="109"/>
      <c r="E488" s="107"/>
      <c r="F488" s="107"/>
      <c r="G488" s="107"/>
      <c r="H488" s="107"/>
      <c r="I488" s="107"/>
      <c r="J488" s="4"/>
      <c r="K488" s="199"/>
      <c r="L488" s="199"/>
      <c r="M488" s="199"/>
      <c r="N488" s="4"/>
      <c r="O488" s="4"/>
    </row>
    <row r="489" spans="1:15" x14ac:dyDescent="0.2">
      <c r="A489" s="42"/>
      <c r="B489" s="104"/>
      <c r="C489" s="43"/>
      <c r="D489" s="109"/>
      <c r="E489" s="107"/>
      <c r="F489" s="107"/>
      <c r="G489" s="107"/>
      <c r="H489" s="107"/>
      <c r="I489" s="107"/>
      <c r="J489" s="4"/>
      <c r="K489" s="199"/>
      <c r="L489" s="199"/>
      <c r="M489" s="199"/>
      <c r="N489" s="4"/>
      <c r="O489" s="4"/>
    </row>
    <row r="490" spans="1:15" x14ac:dyDescent="0.2">
      <c r="A490" s="42"/>
      <c r="B490" s="104"/>
      <c r="C490" s="43"/>
      <c r="D490" s="109"/>
      <c r="E490" s="107"/>
      <c r="F490" s="107"/>
      <c r="G490" s="107"/>
      <c r="H490" s="107"/>
      <c r="I490" s="107"/>
      <c r="J490" s="4"/>
      <c r="K490" s="199"/>
      <c r="L490" s="199"/>
      <c r="M490" s="199"/>
      <c r="N490" s="4"/>
      <c r="O490" s="4"/>
    </row>
    <row r="491" spans="1:15" x14ac:dyDescent="0.2">
      <c r="A491" s="42"/>
      <c r="B491" s="104"/>
      <c r="C491" s="43"/>
      <c r="D491" s="109"/>
      <c r="E491" s="107"/>
      <c r="F491" s="107"/>
      <c r="G491" s="107"/>
      <c r="H491" s="107"/>
      <c r="I491" s="107"/>
      <c r="J491" s="4"/>
      <c r="K491" s="199"/>
      <c r="L491" s="199"/>
      <c r="M491" s="199"/>
      <c r="N491" s="4"/>
      <c r="O491" s="4"/>
    </row>
    <row r="492" spans="1:15" x14ac:dyDescent="0.2">
      <c r="A492" s="42"/>
      <c r="B492" s="104"/>
      <c r="C492" s="43"/>
      <c r="D492" s="109"/>
      <c r="E492" s="107"/>
      <c r="F492" s="107"/>
      <c r="G492" s="107"/>
      <c r="H492" s="107"/>
      <c r="I492" s="107"/>
      <c r="J492" s="4"/>
      <c r="K492" s="199"/>
      <c r="L492" s="199"/>
      <c r="M492" s="199"/>
      <c r="N492" s="4"/>
      <c r="O492" s="4"/>
    </row>
    <row r="493" spans="1:15" x14ac:dyDescent="0.2">
      <c r="A493" s="42"/>
      <c r="B493" s="104"/>
      <c r="C493" s="43"/>
      <c r="D493" s="109"/>
      <c r="E493" s="107"/>
      <c r="F493" s="107"/>
      <c r="G493" s="107"/>
      <c r="H493" s="107"/>
      <c r="I493" s="107"/>
      <c r="J493" s="4"/>
      <c r="K493" s="199"/>
      <c r="L493" s="199"/>
      <c r="M493" s="199"/>
      <c r="N493" s="4"/>
      <c r="O493" s="4"/>
    </row>
    <row r="494" spans="1:15" x14ac:dyDescent="0.2">
      <c r="A494" s="42"/>
      <c r="B494" s="104"/>
      <c r="C494" s="43"/>
      <c r="D494" s="109"/>
      <c r="E494" s="107"/>
      <c r="F494" s="107"/>
      <c r="G494" s="107"/>
      <c r="H494" s="107"/>
      <c r="I494" s="107"/>
      <c r="J494" s="4"/>
      <c r="K494" s="199"/>
      <c r="L494" s="199"/>
      <c r="M494" s="199"/>
      <c r="N494" s="4"/>
      <c r="O494" s="4"/>
    </row>
    <row r="495" spans="1:15" x14ac:dyDescent="0.2">
      <c r="A495" s="42"/>
      <c r="B495" s="104"/>
      <c r="C495" s="43"/>
      <c r="D495" s="109"/>
      <c r="E495" s="107"/>
      <c r="F495" s="107"/>
      <c r="G495" s="107"/>
      <c r="H495" s="107"/>
      <c r="I495" s="105"/>
      <c r="J495" s="4"/>
      <c r="K495" s="199"/>
      <c r="L495" s="199"/>
      <c r="M495" s="199"/>
      <c r="N495" s="4"/>
      <c r="O495" s="4"/>
    </row>
    <row r="496" spans="1:15" x14ac:dyDescent="0.2">
      <c r="A496" s="42"/>
      <c r="B496" s="104"/>
      <c r="C496" s="43"/>
      <c r="D496" s="43"/>
      <c r="E496" s="114"/>
      <c r="F496" s="114"/>
      <c r="G496" s="114"/>
      <c r="H496" s="105"/>
      <c r="I496" s="105"/>
      <c r="J496" s="4"/>
      <c r="K496" s="199"/>
      <c r="L496" s="199"/>
      <c r="M496" s="199"/>
      <c r="N496" s="4"/>
      <c r="O496" s="4"/>
    </row>
    <row r="497" spans="1:15" x14ac:dyDescent="0.2">
      <c r="A497" s="42"/>
      <c r="B497" s="104"/>
      <c r="C497" s="43"/>
      <c r="D497" s="101"/>
      <c r="E497" s="107"/>
      <c r="F497" s="107"/>
      <c r="G497" s="107"/>
      <c r="H497" s="107"/>
      <c r="I497" s="107"/>
      <c r="J497" s="4"/>
      <c r="K497" s="199"/>
      <c r="L497" s="199"/>
      <c r="M497" s="199"/>
      <c r="N497" s="4"/>
      <c r="O497" s="4"/>
    </row>
    <row r="498" spans="1:15" x14ac:dyDescent="0.2">
      <c r="A498" s="42"/>
      <c r="B498" s="104"/>
      <c r="C498" s="43"/>
      <c r="D498" s="101"/>
      <c r="E498" s="107"/>
      <c r="F498" s="107"/>
      <c r="G498" s="107"/>
      <c r="H498" s="107"/>
      <c r="I498" s="107"/>
      <c r="J498" s="4"/>
      <c r="K498" s="199"/>
      <c r="L498" s="199"/>
      <c r="M498" s="199"/>
      <c r="N498" s="4"/>
      <c r="O498" s="4"/>
    </row>
    <row r="499" spans="1:15" x14ac:dyDescent="0.2">
      <c r="A499" s="42"/>
      <c r="B499" s="104"/>
      <c r="C499" s="43"/>
      <c r="D499" s="101"/>
      <c r="E499" s="107"/>
      <c r="F499" s="107"/>
      <c r="G499" s="107"/>
      <c r="H499" s="107"/>
      <c r="I499" s="107"/>
      <c r="J499" s="4"/>
      <c r="K499" s="199"/>
      <c r="L499" s="199"/>
      <c r="M499" s="199"/>
      <c r="N499" s="4"/>
      <c r="O499" s="4"/>
    </row>
    <row r="500" spans="1:15" x14ac:dyDescent="0.2">
      <c r="A500" s="42"/>
      <c r="B500" s="104"/>
      <c r="C500" s="43"/>
      <c r="D500" s="101"/>
      <c r="E500" s="107"/>
      <c r="F500" s="107"/>
      <c r="G500" s="107"/>
      <c r="H500" s="107"/>
      <c r="I500" s="107"/>
      <c r="J500" s="4"/>
      <c r="K500" s="199"/>
      <c r="L500" s="199"/>
      <c r="M500" s="199"/>
      <c r="N500" s="4"/>
      <c r="O500" s="4"/>
    </row>
    <row r="501" spans="1:15" x14ac:dyDescent="0.2">
      <c r="A501" s="42"/>
      <c r="B501" s="104"/>
      <c r="C501" s="43"/>
      <c r="D501" s="101"/>
      <c r="E501" s="107"/>
      <c r="F501" s="107"/>
      <c r="G501" s="107"/>
      <c r="H501" s="107"/>
      <c r="I501" s="107"/>
      <c r="J501" s="4"/>
      <c r="K501" s="199"/>
      <c r="L501" s="199"/>
      <c r="M501" s="199"/>
      <c r="N501" s="4"/>
      <c r="O501" s="4"/>
    </row>
    <row r="502" spans="1:15" x14ac:dyDescent="0.2">
      <c r="A502" s="42"/>
      <c r="B502" s="104"/>
      <c r="C502" s="43"/>
      <c r="D502" s="101"/>
      <c r="E502" s="107"/>
      <c r="F502" s="107"/>
      <c r="G502" s="107"/>
      <c r="H502" s="107"/>
      <c r="I502" s="107"/>
      <c r="J502" s="4"/>
      <c r="K502" s="199"/>
      <c r="L502" s="199"/>
      <c r="M502" s="199"/>
      <c r="N502" s="4"/>
      <c r="O502" s="4"/>
    </row>
    <row r="503" spans="1:15" x14ac:dyDescent="0.2">
      <c r="A503" s="42"/>
      <c r="B503" s="104"/>
      <c r="C503" s="43"/>
      <c r="D503" s="109"/>
      <c r="E503" s="107"/>
      <c r="F503" s="107"/>
      <c r="G503" s="107"/>
      <c r="H503" s="107"/>
      <c r="I503" s="107"/>
      <c r="J503" s="4"/>
      <c r="K503" s="199"/>
      <c r="L503" s="199"/>
      <c r="M503" s="199"/>
      <c r="N503" s="4"/>
      <c r="O503" s="4"/>
    </row>
    <row r="504" spans="1:15" x14ac:dyDescent="0.2">
      <c r="A504" s="42"/>
      <c r="B504" s="104"/>
      <c r="C504" s="43"/>
      <c r="D504" s="109"/>
      <c r="E504" s="107"/>
      <c r="F504" s="107"/>
      <c r="G504" s="107"/>
      <c r="H504" s="107"/>
      <c r="I504" s="107"/>
      <c r="J504" s="4"/>
      <c r="K504" s="199"/>
      <c r="L504" s="199"/>
      <c r="M504" s="199"/>
      <c r="N504" s="4"/>
      <c r="O504" s="4"/>
    </row>
    <row r="505" spans="1:15" x14ac:dyDescent="0.2">
      <c r="A505" s="42"/>
      <c r="B505" s="104"/>
      <c r="C505" s="43"/>
      <c r="D505" s="109"/>
      <c r="E505" s="107"/>
      <c r="F505" s="107"/>
      <c r="G505" s="107"/>
      <c r="H505" s="107"/>
      <c r="I505" s="107"/>
      <c r="J505" s="4"/>
      <c r="K505" s="199"/>
      <c r="L505" s="199"/>
      <c r="M505" s="199"/>
      <c r="N505" s="4"/>
      <c r="O505" s="4"/>
    </row>
    <row r="506" spans="1:15" x14ac:dyDescent="0.2">
      <c r="A506" s="42"/>
      <c r="B506" s="104"/>
      <c r="C506" s="43"/>
      <c r="D506" s="109"/>
      <c r="E506" s="107"/>
      <c r="F506" s="107"/>
      <c r="G506" s="107"/>
      <c r="H506" s="107"/>
      <c r="I506" s="107"/>
      <c r="J506" s="4"/>
      <c r="K506" s="199"/>
      <c r="L506" s="199"/>
      <c r="M506" s="199"/>
      <c r="N506" s="4"/>
      <c r="O506" s="4"/>
    </row>
    <row r="507" spans="1:15" x14ac:dyDescent="0.2">
      <c r="A507" s="42"/>
      <c r="B507" s="104"/>
      <c r="C507" s="43"/>
      <c r="D507" s="109"/>
      <c r="E507" s="107"/>
      <c r="F507" s="107"/>
      <c r="G507" s="107"/>
      <c r="H507" s="107"/>
      <c r="I507" s="107"/>
      <c r="J507" s="4"/>
      <c r="K507" s="199"/>
      <c r="L507" s="199"/>
      <c r="M507" s="199"/>
      <c r="N507" s="4"/>
      <c r="O507" s="4"/>
    </row>
    <row r="508" spans="1:15" x14ac:dyDescent="0.2">
      <c r="A508" s="42"/>
      <c r="B508" s="104"/>
      <c r="C508" s="43"/>
      <c r="D508" s="109"/>
      <c r="E508" s="107"/>
      <c r="F508" s="107"/>
      <c r="G508" s="107"/>
      <c r="H508" s="107"/>
      <c r="I508" s="107"/>
      <c r="J508" s="4"/>
      <c r="K508" s="199"/>
      <c r="L508" s="199"/>
      <c r="M508" s="199"/>
      <c r="N508" s="4"/>
      <c r="O508" s="4"/>
    </row>
    <row r="509" spans="1:15" x14ac:dyDescent="0.2">
      <c r="A509" s="42"/>
      <c r="B509" s="104"/>
      <c r="C509" s="43"/>
      <c r="D509" s="109"/>
      <c r="E509" s="107"/>
      <c r="F509" s="107"/>
      <c r="G509" s="107"/>
      <c r="H509" s="107"/>
      <c r="I509" s="107"/>
      <c r="J509" s="4"/>
      <c r="K509" s="199"/>
      <c r="L509" s="199"/>
      <c r="M509" s="199"/>
      <c r="N509" s="4"/>
      <c r="O509" s="4"/>
    </row>
    <row r="510" spans="1:15" x14ac:dyDescent="0.2">
      <c r="A510" s="42"/>
      <c r="B510" s="104"/>
      <c r="C510" s="43"/>
      <c r="D510" s="109"/>
      <c r="E510" s="107"/>
      <c r="F510" s="107"/>
      <c r="G510" s="107"/>
      <c r="H510" s="107"/>
      <c r="I510" s="107"/>
      <c r="J510" s="4"/>
      <c r="K510" s="199"/>
      <c r="L510" s="199"/>
      <c r="M510" s="199"/>
      <c r="N510" s="4"/>
      <c r="O510" s="4"/>
    </row>
    <row r="511" spans="1:15" x14ac:dyDescent="0.2">
      <c r="A511" s="42"/>
      <c r="B511" s="104"/>
      <c r="C511" s="43"/>
      <c r="D511" s="109"/>
      <c r="E511" s="107"/>
      <c r="F511" s="107"/>
      <c r="G511" s="107"/>
      <c r="H511" s="107"/>
      <c r="I511" s="105"/>
      <c r="J511" s="4"/>
      <c r="K511" s="199"/>
      <c r="L511" s="199"/>
      <c r="M511" s="199"/>
      <c r="N511" s="4"/>
      <c r="O511" s="4"/>
    </row>
    <row r="512" spans="1:15" x14ac:dyDescent="0.2">
      <c r="A512" s="42"/>
      <c r="B512" s="104"/>
      <c r="C512" s="43"/>
      <c r="D512" s="109"/>
      <c r="E512" s="107"/>
      <c r="F512" s="107"/>
      <c r="G512" s="107"/>
      <c r="H512" s="107"/>
      <c r="I512" s="107"/>
      <c r="J512" s="4"/>
      <c r="K512" s="199"/>
      <c r="L512" s="199"/>
      <c r="M512" s="199"/>
      <c r="N512" s="4"/>
      <c r="O512" s="4"/>
    </row>
    <row r="513" spans="1:15" x14ac:dyDescent="0.2">
      <c r="A513" s="42"/>
      <c r="B513" s="104"/>
      <c r="C513" s="105"/>
      <c r="D513" s="105"/>
      <c r="E513" s="107"/>
      <c r="F513" s="107"/>
      <c r="G513" s="107"/>
      <c r="H513" s="107"/>
      <c r="I513" s="105"/>
      <c r="J513" s="4"/>
      <c r="K513" s="199"/>
      <c r="L513" s="199"/>
      <c r="M513" s="199"/>
      <c r="N513" s="4"/>
      <c r="O513" s="4"/>
    </row>
    <row r="514" spans="1:15" x14ac:dyDescent="0.2">
      <c r="A514" s="42"/>
      <c r="B514" s="104"/>
      <c r="C514" s="105"/>
      <c r="D514" s="105"/>
      <c r="E514" s="107"/>
      <c r="F514" s="107"/>
      <c r="G514" s="107"/>
      <c r="H514" s="107"/>
      <c r="I514" s="105"/>
      <c r="J514" s="4"/>
      <c r="K514" s="199"/>
      <c r="L514" s="199"/>
      <c r="M514" s="199"/>
      <c r="N514" s="4"/>
      <c r="O514" s="4"/>
    </row>
    <row r="515" spans="1:15" x14ac:dyDescent="0.2">
      <c r="A515" s="42"/>
      <c r="B515" s="104"/>
      <c r="C515" s="105"/>
      <c r="D515" s="105"/>
      <c r="E515" s="107"/>
      <c r="F515" s="107"/>
      <c r="G515" s="107"/>
      <c r="H515" s="107"/>
      <c r="I515" s="105"/>
      <c r="J515" s="4"/>
      <c r="K515" s="199"/>
      <c r="L515" s="199"/>
      <c r="M515" s="199"/>
      <c r="N515" s="4"/>
      <c r="O515" s="4"/>
    </row>
    <row r="516" spans="1:15" x14ac:dyDescent="0.2">
      <c r="A516" s="42"/>
      <c r="B516" s="104"/>
      <c r="C516" s="43"/>
      <c r="D516" s="43"/>
      <c r="E516" s="107"/>
      <c r="F516" s="107"/>
      <c r="G516" s="107"/>
      <c r="H516" s="107"/>
      <c r="I516" s="107"/>
      <c r="J516" s="4"/>
      <c r="K516" s="199"/>
      <c r="L516" s="199"/>
      <c r="M516" s="199"/>
      <c r="N516" s="4"/>
      <c r="O516" s="4"/>
    </row>
    <row r="517" spans="1:15" x14ac:dyDescent="0.2">
      <c r="A517" s="42"/>
      <c r="B517" s="104"/>
      <c r="C517" s="105"/>
      <c r="D517" s="105"/>
      <c r="E517" s="107"/>
      <c r="F517" s="107"/>
      <c r="G517" s="107"/>
      <c r="H517" s="107"/>
      <c r="I517" s="105"/>
      <c r="J517" s="4"/>
      <c r="K517" s="199"/>
      <c r="L517" s="199"/>
      <c r="M517" s="199"/>
      <c r="N517" s="4"/>
      <c r="O517" s="4"/>
    </row>
    <row r="518" spans="1:15" x14ac:dyDescent="0.2">
      <c r="A518" s="42"/>
      <c r="B518" s="104"/>
      <c r="C518" s="43"/>
      <c r="D518" s="109"/>
      <c r="E518" s="107"/>
      <c r="F518" s="107"/>
      <c r="G518" s="107"/>
      <c r="H518" s="107"/>
      <c r="I518" s="107"/>
      <c r="J518" s="4"/>
      <c r="K518" s="199"/>
      <c r="L518" s="199"/>
      <c r="M518" s="199"/>
      <c r="N518" s="4"/>
      <c r="O518" s="4"/>
    </row>
    <row r="519" spans="1:15" x14ac:dyDescent="0.2">
      <c r="A519" s="42"/>
      <c r="B519" s="104"/>
      <c r="C519" s="43"/>
      <c r="D519" s="109"/>
      <c r="E519" s="107"/>
      <c r="F519" s="107"/>
      <c r="G519" s="107"/>
      <c r="H519" s="107"/>
      <c r="I519" s="105"/>
      <c r="J519" s="4"/>
      <c r="K519" s="199"/>
      <c r="L519" s="199"/>
      <c r="M519" s="199"/>
      <c r="N519" s="4"/>
      <c r="O519" s="4"/>
    </row>
    <row r="520" spans="1:15" x14ac:dyDescent="0.2">
      <c r="A520" s="42"/>
      <c r="B520" s="104"/>
      <c r="C520" s="43"/>
      <c r="D520" s="109"/>
      <c r="E520" s="107"/>
      <c r="F520" s="107"/>
      <c r="G520" s="107"/>
      <c r="H520" s="107"/>
      <c r="I520" s="105"/>
      <c r="J520" s="4"/>
      <c r="K520" s="199"/>
      <c r="L520" s="199"/>
      <c r="M520" s="199"/>
      <c r="N520" s="4"/>
      <c r="O520" s="4"/>
    </row>
    <row r="521" spans="1:15" x14ac:dyDescent="0.2">
      <c r="A521" s="42"/>
      <c r="B521" s="104"/>
      <c r="C521" s="43"/>
      <c r="D521" s="109"/>
      <c r="E521" s="107"/>
      <c r="F521" s="107"/>
      <c r="G521" s="107"/>
      <c r="H521" s="107"/>
      <c r="I521" s="105"/>
      <c r="J521" s="4"/>
      <c r="K521" s="199"/>
      <c r="L521" s="199"/>
      <c r="M521" s="199"/>
      <c r="N521" s="4"/>
      <c r="O521" s="4"/>
    </row>
    <row r="522" spans="1:15" x14ac:dyDescent="0.2">
      <c r="A522" s="42"/>
      <c r="B522" s="104"/>
      <c r="C522" s="43"/>
      <c r="D522" s="109"/>
      <c r="E522" s="107"/>
      <c r="F522" s="107"/>
      <c r="G522" s="107"/>
      <c r="H522" s="107"/>
      <c r="I522" s="105"/>
      <c r="J522" s="4"/>
      <c r="K522" s="199"/>
      <c r="L522" s="199"/>
      <c r="M522" s="199"/>
      <c r="N522" s="4"/>
      <c r="O522" s="4"/>
    </row>
    <row r="523" spans="1:15" x14ac:dyDescent="0.2">
      <c r="A523" s="42"/>
      <c r="B523" s="104"/>
      <c r="C523" s="43"/>
      <c r="D523" s="109"/>
      <c r="E523" s="107"/>
      <c r="F523" s="107"/>
      <c r="G523" s="107"/>
      <c r="H523" s="107"/>
      <c r="I523" s="105"/>
      <c r="J523" s="4"/>
      <c r="K523" s="199"/>
      <c r="L523" s="199"/>
      <c r="M523" s="199"/>
      <c r="N523" s="4"/>
      <c r="O523" s="4"/>
    </row>
    <row r="524" spans="1:15" x14ac:dyDescent="0.2">
      <c r="A524" s="42"/>
      <c r="B524" s="104"/>
      <c r="C524" s="43"/>
      <c r="D524" s="109"/>
      <c r="E524" s="107"/>
      <c r="F524" s="107"/>
      <c r="G524" s="107"/>
      <c r="H524" s="107"/>
      <c r="I524" s="105"/>
      <c r="J524" s="4"/>
      <c r="K524" s="199"/>
      <c r="L524" s="199"/>
      <c r="M524" s="199"/>
      <c r="N524" s="4"/>
      <c r="O524" s="4"/>
    </row>
    <row r="525" spans="1:15" x14ac:dyDescent="0.2">
      <c r="A525" s="42"/>
      <c r="B525" s="104"/>
      <c r="C525" s="43"/>
      <c r="D525" s="109"/>
      <c r="E525" s="107"/>
      <c r="F525" s="107"/>
      <c r="G525" s="107"/>
      <c r="H525" s="107"/>
      <c r="I525" s="105"/>
      <c r="J525" s="4"/>
      <c r="K525" s="199"/>
      <c r="L525" s="199"/>
      <c r="M525" s="199"/>
      <c r="N525" s="4"/>
      <c r="O525" s="4"/>
    </row>
    <row r="526" spans="1:15" x14ac:dyDescent="0.2">
      <c r="A526" s="42"/>
      <c r="B526" s="104"/>
      <c r="C526" s="43"/>
      <c r="D526" s="109"/>
      <c r="E526" s="107"/>
      <c r="F526" s="107"/>
      <c r="G526" s="107"/>
      <c r="H526" s="107"/>
      <c r="I526" s="105"/>
      <c r="J526" s="4"/>
      <c r="K526" s="199"/>
      <c r="L526" s="199"/>
      <c r="M526" s="199"/>
      <c r="N526" s="4"/>
      <c r="O526" s="4"/>
    </row>
    <row r="527" spans="1:15" x14ac:dyDescent="0.2">
      <c r="A527" s="42"/>
      <c r="B527" s="104"/>
      <c r="C527" s="43"/>
      <c r="D527" s="109"/>
      <c r="E527" s="107"/>
      <c r="F527" s="107"/>
      <c r="G527" s="107"/>
      <c r="H527" s="107"/>
      <c r="I527" s="105"/>
      <c r="J527" s="4"/>
      <c r="K527" s="199"/>
      <c r="L527" s="199"/>
      <c r="M527" s="199"/>
      <c r="N527" s="4"/>
      <c r="O527" s="4"/>
    </row>
    <row r="528" spans="1:15" x14ac:dyDescent="0.2">
      <c r="A528" s="42"/>
      <c r="B528" s="104"/>
      <c r="C528" s="43"/>
      <c r="D528" s="109"/>
      <c r="E528" s="107"/>
      <c r="F528" s="107"/>
      <c r="G528" s="107"/>
      <c r="H528" s="107"/>
      <c r="I528" s="105"/>
      <c r="J528" s="4"/>
      <c r="K528" s="199"/>
      <c r="L528" s="199"/>
      <c r="M528" s="199"/>
      <c r="N528" s="4"/>
      <c r="O528" s="4"/>
    </row>
    <row r="529" spans="1:15" x14ac:dyDescent="0.2">
      <c r="A529" s="42"/>
      <c r="B529" s="104"/>
      <c r="C529" s="43"/>
      <c r="D529" s="109"/>
      <c r="E529" s="107"/>
      <c r="F529" s="107"/>
      <c r="G529" s="107"/>
      <c r="H529" s="107"/>
      <c r="I529" s="107"/>
      <c r="J529" s="4"/>
      <c r="K529" s="199"/>
      <c r="L529" s="199"/>
      <c r="M529" s="199"/>
      <c r="N529" s="4"/>
      <c r="O529" s="4"/>
    </row>
    <row r="530" spans="1:15" x14ac:dyDescent="0.2">
      <c r="A530" s="42"/>
      <c r="B530" s="104"/>
      <c r="C530" s="43"/>
      <c r="D530" s="109"/>
      <c r="E530" s="107"/>
      <c r="F530" s="107"/>
      <c r="G530" s="107"/>
      <c r="H530" s="107"/>
      <c r="I530" s="107"/>
      <c r="J530" s="4"/>
      <c r="K530" s="199"/>
      <c r="L530" s="199"/>
      <c r="M530" s="199"/>
      <c r="N530" s="4"/>
      <c r="O530" s="4"/>
    </row>
    <row r="531" spans="1:15" x14ac:dyDescent="0.2">
      <c r="A531" s="42"/>
      <c r="B531" s="104"/>
      <c r="C531" s="43"/>
      <c r="D531" s="101"/>
      <c r="E531" s="107"/>
      <c r="F531" s="107"/>
      <c r="G531" s="107"/>
      <c r="H531" s="107"/>
      <c r="I531" s="105"/>
      <c r="J531" s="4"/>
      <c r="K531" s="199"/>
      <c r="L531" s="199"/>
      <c r="M531" s="199"/>
      <c r="N531" s="4"/>
      <c r="O531" s="4"/>
    </row>
    <row r="532" spans="1:15" x14ac:dyDescent="0.2">
      <c r="A532" s="42"/>
      <c r="B532" s="104"/>
      <c r="C532" s="43"/>
      <c r="D532" s="101"/>
      <c r="E532" s="107"/>
      <c r="F532" s="107"/>
      <c r="G532" s="107"/>
      <c r="H532" s="107"/>
      <c r="I532" s="105"/>
      <c r="J532" s="4"/>
      <c r="K532" s="199"/>
      <c r="L532" s="199"/>
      <c r="M532" s="199"/>
      <c r="N532" s="4"/>
      <c r="O532" s="4"/>
    </row>
    <row r="533" spans="1:15" x14ac:dyDescent="0.2">
      <c r="A533" s="42"/>
      <c r="B533" s="104"/>
      <c r="C533" s="43"/>
      <c r="D533" s="101"/>
      <c r="E533" s="107"/>
      <c r="F533" s="107"/>
      <c r="G533" s="107"/>
      <c r="H533" s="107"/>
      <c r="I533" s="105"/>
      <c r="J533" s="4"/>
      <c r="K533" s="199"/>
      <c r="L533" s="199"/>
      <c r="M533" s="199"/>
      <c r="N533" s="4"/>
      <c r="O533" s="4"/>
    </row>
    <row r="534" spans="1:15" x14ac:dyDescent="0.2">
      <c r="A534" s="42"/>
      <c r="B534" s="104"/>
      <c r="C534" s="43"/>
      <c r="D534" s="110"/>
      <c r="E534" s="107"/>
      <c r="F534" s="107"/>
      <c r="G534" s="107"/>
      <c r="H534" s="107"/>
      <c r="I534" s="105"/>
      <c r="J534" s="4"/>
      <c r="K534" s="199"/>
      <c r="L534" s="199"/>
      <c r="M534" s="199"/>
      <c r="N534" s="4"/>
      <c r="O534" s="4"/>
    </row>
    <row r="535" spans="1:15" x14ac:dyDescent="0.2">
      <c r="A535" s="42"/>
      <c r="B535" s="104"/>
      <c r="C535" s="43"/>
      <c r="D535" s="110"/>
      <c r="E535" s="107"/>
      <c r="F535" s="107"/>
      <c r="G535" s="107"/>
      <c r="H535" s="107"/>
      <c r="I535" s="105"/>
      <c r="J535" s="4"/>
      <c r="K535" s="199"/>
      <c r="L535" s="199"/>
      <c r="M535" s="199"/>
      <c r="N535" s="4"/>
      <c r="O535" s="4"/>
    </row>
    <row r="536" spans="1:15" x14ac:dyDescent="0.2">
      <c r="A536" s="42"/>
      <c r="B536" s="104"/>
      <c r="C536" s="43"/>
      <c r="D536" s="110"/>
      <c r="E536" s="107"/>
      <c r="F536" s="107"/>
      <c r="G536" s="107"/>
      <c r="H536" s="107"/>
      <c r="I536" s="105"/>
      <c r="J536" s="4"/>
      <c r="K536" s="199"/>
      <c r="L536" s="199"/>
      <c r="M536" s="199"/>
      <c r="N536" s="4"/>
      <c r="O536" s="4"/>
    </row>
    <row r="537" spans="1:15" x14ac:dyDescent="0.2">
      <c r="A537" s="42"/>
      <c r="B537" s="104"/>
      <c r="C537" s="43"/>
      <c r="D537" s="109"/>
      <c r="E537" s="107"/>
      <c r="F537" s="107"/>
      <c r="G537" s="107"/>
      <c r="H537" s="107"/>
      <c r="I537" s="105"/>
      <c r="J537" s="4"/>
      <c r="K537" s="199"/>
      <c r="L537" s="199"/>
      <c r="M537" s="199"/>
      <c r="N537" s="4"/>
      <c r="O537" s="4"/>
    </row>
    <row r="538" spans="1:15" x14ac:dyDescent="0.2">
      <c r="A538" s="42"/>
      <c r="B538" s="104"/>
      <c r="C538" s="43"/>
      <c r="D538" s="109"/>
      <c r="E538" s="107"/>
      <c r="F538" s="107"/>
      <c r="G538" s="107"/>
      <c r="H538" s="107"/>
      <c r="I538" s="105"/>
      <c r="J538" s="4"/>
      <c r="K538" s="199"/>
      <c r="L538" s="199"/>
      <c r="M538" s="199"/>
      <c r="N538" s="4"/>
      <c r="O538" s="4"/>
    </row>
    <row r="539" spans="1:15" x14ac:dyDescent="0.2">
      <c r="A539" s="42"/>
      <c r="B539" s="104"/>
      <c r="C539" s="43"/>
      <c r="D539" s="109"/>
      <c r="E539" s="107"/>
      <c r="F539" s="107"/>
      <c r="G539" s="107"/>
      <c r="H539" s="107"/>
      <c r="I539" s="107"/>
      <c r="J539" s="4"/>
      <c r="K539" s="199"/>
      <c r="L539" s="199"/>
      <c r="M539" s="199"/>
      <c r="N539" s="4"/>
      <c r="O539" s="4"/>
    </row>
    <row r="540" spans="1:15" x14ac:dyDescent="0.2">
      <c r="A540" s="42"/>
      <c r="B540" s="104"/>
      <c r="C540" s="43"/>
      <c r="D540" s="109"/>
      <c r="E540" s="107"/>
      <c r="F540" s="107"/>
      <c r="G540" s="107"/>
      <c r="H540" s="107"/>
      <c r="I540" s="107"/>
      <c r="J540" s="4"/>
      <c r="K540" s="199"/>
      <c r="L540" s="199"/>
      <c r="M540" s="199"/>
      <c r="N540" s="4"/>
      <c r="O540" s="4"/>
    </row>
    <row r="541" spans="1:15" x14ac:dyDescent="0.2">
      <c r="A541" s="42"/>
      <c r="B541" s="104"/>
      <c r="C541" s="43"/>
      <c r="D541" s="109"/>
      <c r="E541" s="107"/>
      <c r="F541" s="107"/>
      <c r="G541" s="107"/>
      <c r="H541" s="107"/>
      <c r="I541" s="105"/>
      <c r="J541" s="4"/>
      <c r="K541" s="199"/>
      <c r="L541" s="199"/>
      <c r="M541" s="199"/>
      <c r="N541" s="4"/>
      <c r="O541" s="4"/>
    </row>
    <row r="542" spans="1:15" x14ac:dyDescent="0.2">
      <c r="A542" s="42"/>
      <c r="B542" s="104"/>
      <c r="C542" s="43"/>
      <c r="D542" s="109"/>
      <c r="E542" s="107"/>
      <c r="F542" s="107"/>
      <c r="G542" s="107"/>
      <c r="H542" s="107"/>
      <c r="I542" s="107"/>
      <c r="J542" s="4"/>
      <c r="K542" s="199"/>
      <c r="L542" s="199"/>
      <c r="M542" s="199"/>
      <c r="N542" s="4"/>
      <c r="O542" s="4"/>
    </row>
    <row r="543" spans="1:15" x14ac:dyDescent="0.2">
      <c r="A543" s="42"/>
      <c r="B543" s="104"/>
      <c r="C543" s="43"/>
      <c r="D543" s="109"/>
      <c r="E543" s="107"/>
      <c r="F543" s="107"/>
      <c r="G543" s="107"/>
      <c r="H543" s="107"/>
      <c r="I543" s="105"/>
      <c r="J543" s="4"/>
      <c r="K543" s="199"/>
      <c r="L543" s="199"/>
      <c r="M543" s="199"/>
      <c r="N543" s="4"/>
      <c r="O543" s="4"/>
    </row>
    <row r="544" spans="1:15" x14ac:dyDescent="0.2">
      <c r="A544" s="42"/>
      <c r="B544" s="104"/>
      <c r="C544" s="43"/>
      <c r="D544" s="109"/>
      <c r="E544" s="107"/>
      <c r="F544" s="107"/>
      <c r="G544" s="107"/>
      <c r="H544" s="107"/>
      <c r="I544" s="105"/>
      <c r="J544" s="4"/>
      <c r="K544" s="199"/>
      <c r="L544" s="199"/>
      <c r="M544" s="199"/>
      <c r="N544" s="4"/>
      <c r="O544" s="4"/>
    </row>
    <row r="545" spans="1:15" x14ac:dyDescent="0.2">
      <c r="A545" s="42"/>
      <c r="B545" s="104"/>
      <c r="C545" s="43"/>
      <c r="D545" s="109"/>
      <c r="E545" s="107"/>
      <c r="F545" s="107"/>
      <c r="G545" s="107"/>
      <c r="H545" s="107"/>
      <c r="I545" s="105"/>
      <c r="J545" s="4"/>
      <c r="K545" s="199"/>
      <c r="L545" s="199"/>
      <c r="M545" s="199"/>
      <c r="N545" s="4"/>
      <c r="O545" s="4"/>
    </row>
    <row r="546" spans="1:15" x14ac:dyDescent="0.2">
      <c r="A546" s="42"/>
      <c r="B546" s="104"/>
      <c r="C546" s="43"/>
      <c r="D546" s="109"/>
      <c r="E546" s="107"/>
      <c r="F546" s="107"/>
      <c r="G546" s="107"/>
      <c r="H546" s="107"/>
      <c r="I546" s="107"/>
      <c r="J546" s="4"/>
      <c r="K546" s="199"/>
      <c r="L546" s="199"/>
      <c r="M546" s="199"/>
      <c r="N546" s="4"/>
      <c r="O546" s="4"/>
    </row>
    <row r="547" spans="1:15" x14ac:dyDescent="0.2">
      <c r="A547" s="42"/>
      <c r="B547" s="104"/>
      <c r="C547" s="43"/>
      <c r="D547" s="109"/>
      <c r="E547" s="107"/>
      <c r="F547" s="107"/>
      <c r="G547" s="107"/>
      <c r="H547" s="107"/>
      <c r="I547" s="105"/>
      <c r="J547" s="4"/>
      <c r="K547" s="199"/>
      <c r="L547" s="199"/>
      <c r="M547" s="199"/>
      <c r="N547" s="4"/>
      <c r="O547" s="4"/>
    </row>
    <row r="548" spans="1:15" x14ac:dyDescent="0.2">
      <c r="A548" s="42"/>
      <c r="B548" s="104"/>
      <c r="C548" s="43"/>
      <c r="D548" s="109"/>
      <c r="E548" s="107"/>
      <c r="F548" s="107"/>
      <c r="G548" s="107"/>
      <c r="H548" s="107"/>
      <c r="I548" s="105"/>
      <c r="J548" s="4"/>
      <c r="K548" s="199"/>
      <c r="L548" s="199"/>
      <c r="M548" s="199"/>
      <c r="N548" s="4"/>
      <c r="O548" s="4"/>
    </row>
    <row r="549" spans="1:15" x14ac:dyDescent="0.2">
      <c r="A549" s="42"/>
      <c r="B549" s="104"/>
      <c r="C549" s="43"/>
      <c r="D549" s="109"/>
      <c r="E549" s="107"/>
      <c r="F549" s="107"/>
      <c r="G549" s="107"/>
      <c r="H549" s="107"/>
      <c r="I549" s="105"/>
      <c r="J549" s="4"/>
      <c r="K549" s="199"/>
      <c r="L549" s="199"/>
      <c r="M549" s="199"/>
      <c r="N549" s="4"/>
      <c r="O549" s="4"/>
    </row>
    <row r="550" spans="1:15" x14ac:dyDescent="0.2">
      <c r="A550" s="42"/>
      <c r="B550" s="104"/>
      <c r="C550" s="43"/>
      <c r="D550" s="109"/>
      <c r="E550" s="107"/>
      <c r="F550" s="107"/>
      <c r="G550" s="107"/>
      <c r="H550" s="107"/>
      <c r="I550" s="105"/>
      <c r="J550" s="4"/>
      <c r="K550" s="199"/>
      <c r="L550" s="199"/>
      <c r="M550" s="199"/>
      <c r="N550" s="4"/>
      <c r="O550" s="4"/>
    </row>
    <row r="551" spans="1:15" x14ac:dyDescent="0.2">
      <c r="A551" s="42"/>
      <c r="B551" s="104"/>
      <c r="C551" s="43"/>
      <c r="D551" s="109"/>
      <c r="E551" s="107"/>
      <c r="F551" s="107"/>
      <c r="G551" s="107"/>
      <c r="H551" s="107"/>
      <c r="I551" s="105"/>
      <c r="J551" s="4"/>
      <c r="K551" s="199"/>
      <c r="L551" s="199"/>
      <c r="M551" s="199"/>
      <c r="N551" s="4"/>
      <c r="O551" s="4"/>
    </row>
    <row r="552" spans="1:15" x14ac:dyDescent="0.2">
      <c r="A552" s="42"/>
      <c r="B552" s="104"/>
      <c r="C552" s="43"/>
      <c r="D552" s="109"/>
      <c r="E552" s="107"/>
      <c r="F552" s="107"/>
      <c r="G552" s="107"/>
      <c r="H552" s="107"/>
      <c r="I552" s="105"/>
      <c r="J552" s="4"/>
      <c r="K552" s="199"/>
      <c r="L552" s="199"/>
      <c r="M552" s="199"/>
      <c r="N552" s="4"/>
      <c r="O552" s="4"/>
    </row>
    <row r="553" spans="1:15" x14ac:dyDescent="0.2">
      <c r="A553" s="42"/>
      <c r="B553" s="104"/>
      <c r="C553" s="43"/>
      <c r="D553" s="109"/>
      <c r="E553" s="107"/>
      <c r="F553" s="107"/>
      <c r="G553" s="107"/>
      <c r="H553" s="107"/>
      <c r="I553" s="105"/>
      <c r="J553" s="4"/>
      <c r="K553" s="199"/>
      <c r="L553" s="199"/>
      <c r="M553" s="199"/>
      <c r="N553" s="4"/>
      <c r="O553" s="4"/>
    </row>
    <row r="554" spans="1:15" x14ac:dyDescent="0.2">
      <c r="A554" s="42"/>
      <c r="B554" s="104"/>
      <c r="C554" s="43"/>
      <c r="D554" s="109"/>
      <c r="E554" s="107"/>
      <c r="F554" s="107"/>
      <c r="G554" s="107"/>
      <c r="H554" s="107"/>
      <c r="I554" s="105"/>
      <c r="J554" s="4"/>
      <c r="K554" s="199"/>
      <c r="L554" s="199"/>
      <c r="M554" s="199"/>
      <c r="N554" s="4"/>
      <c r="O554" s="4"/>
    </row>
    <row r="555" spans="1:15" x14ac:dyDescent="0.2">
      <c r="A555" s="42"/>
      <c r="B555" s="104"/>
      <c r="C555" s="43"/>
      <c r="D555" s="110"/>
      <c r="E555" s="110"/>
      <c r="F555" s="110"/>
      <c r="G555" s="110"/>
      <c r="H555" s="110"/>
      <c r="I555" s="105"/>
      <c r="J555" s="4"/>
      <c r="K555" s="199"/>
      <c r="L555" s="199"/>
      <c r="M555" s="199"/>
      <c r="N555" s="4"/>
      <c r="O555" s="4"/>
    </row>
    <row r="556" spans="1:15" x14ac:dyDescent="0.2">
      <c r="A556" s="42"/>
      <c r="B556" s="104"/>
      <c r="C556" s="111"/>
      <c r="D556" s="110"/>
      <c r="E556" s="110"/>
      <c r="F556" s="110"/>
      <c r="G556" s="110"/>
      <c r="H556" s="110"/>
      <c r="I556" s="105"/>
      <c r="J556" s="4"/>
      <c r="K556" s="199"/>
      <c r="L556" s="199"/>
      <c r="M556" s="199"/>
      <c r="N556" s="4"/>
      <c r="O556" s="4"/>
    </row>
    <row r="557" spans="1:15" x14ac:dyDescent="0.2">
      <c r="A557" s="42"/>
      <c r="B557" s="104"/>
      <c r="C557" s="111"/>
      <c r="D557" s="110"/>
      <c r="E557" s="110"/>
      <c r="F557" s="110"/>
      <c r="G557" s="110"/>
      <c r="H557" s="110"/>
      <c r="I557" s="105"/>
      <c r="J557" s="4"/>
      <c r="K557" s="199"/>
      <c r="L557" s="199"/>
      <c r="M557" s="199"/>
      <c r="N557" s="4"/>
      <c r="O557" s="4"/>
    </row>
    <row r="558" spans="1:15" x14ac:dyDescent="0.2">
      <c r="A558" s="42"/>
      <c r="B558" s="104"/>
      <c r="C558" s="43"/>
      <c r="D558" s="109"/>
      <c r="E558" s="107"/>
      <c r="F558" s="107"/>
      <c r="G558" s="107"/>
      <c r="H558" s="107"/>
      <c r="I558" s="105"/>
      <c r="J558" s="4"/>
      <c r="K558" s="199"/>
      <c r="L558" s="199"/>
      <c r="M558" s="199"/>
      <c r="N558" s="4"/>
      <c r="O558" s="4"/>
    </row>
    <row r="559" spans="1:15" x14ac:dyDescent="0.2">
      <c r="A559" s="45"/>
      <c r="B559" s="112"/>
      <c r="C559" s="46"/>
      <c r="D559" s="109"/>
      <c r="E559" s="107"/>
      <c r="F559" s="107"/>
      <c r="G559" s="107"/>
      <c r="H559" s="107"/>
      <c r="I559" s="107"/>
      <c r="J559" s="4"/>
      <c r="K559" s="199"/>
      <c r="L559" s="199"/>
      <c r="M559" s="199"/>
      <c r="N559" s="4"/>
      <c r="O559" s="4"/>
    </row>
    <row r="560" spans="1:15" x14ac:dyDescent="0.2">
      <c r="A560" s="42"/>
      <c r="B560" s="104"/>
      <c r="C560" s="43"/>
      <c r="D560" s="109"/>
      <c r="E560" s="107"/>
      <c r="F560" s="107"/>
      <c r="G560" s="107"/>
      <c r="H560" s="107"/>
      <c r="I560" s="107"/>
      <c r="J560" s="4"/>
      <c r="K560" s="199"/>
      <c r="L560" s="199"/>
      <c r="M560" s="199"/>
      <c r="N560" s="4"/>
      <c r="O560" s="4"/>
    </row>
    <row r="561" spans="1:15" x14ac:dyDescent="0.2">
      <c r="A561" s="42"/>
      <c r="B561" s="104"/>
      <c r="C561" s="43"/>
      <c r="D561" s="109"/>
      <c r="E561" s="107"/>
      <c r="F561" s="107"/>
      <c r="G561" s="107"/>
      <c r="H561" s="107"/>
      <c r="I561" s="105"/>
      <c r="J561" s="4"/>
      <c r="K561" s="199"/>
      <c r="L561" s="199"/>
      <c r="M561" s="199"/>
      <c r="N561" s="4"/>
      <c r="O561" s="4"/>
    </row>
    <row r="562" spans="1:15" x14ac:dyDescent="0.2">
      <c r="A562" s="42"/>
      <c r="B562" s="104"/>
      <c r="C562" s="43"/>
      <c r="D562" s="109"/>
      <c r="E562" s="107"/>
      <c r="F562" s="107"/>
      <c r="G562" s="107"/>
      <c r="H562" s="107"/>
      <c r="I562" s="105"/>
      <c r="J562" s="4"/>
      <c r="K562" s="199"/>
      <c r="L562" s="199"/>
      <c r="M562" s="199"/>
      <c r="N562" s="4"/>
      <c r="O562" s="4"/>
    </row>
    <row r="563" spans="1:15" x14ac:dyDescent="0.2">
      <c r="A563" s="42"/>
      <c r="B563" s="104"/>
      <c r="C563" s="43"/>
      <c r="D563" s="109"/>
      <c r="E563" s="107"/>
      <c r="F563" s="107"/>
      <c r="G563" s="107"/>
      <c r="H563" s="107"/>
      <c r="I563" s="105"/>
      <c r="J563" s="4"/>
      <c r="K563" s="199"/>
      <c r="L563" s="199"/>
      <c r="M563" s="199"/>
      <c r="N563" s="4"/>
      <c r="O563" s="4"/>
    </row>
    <row r="564" spans="1:15" x14ac:dyDescent="0.2">
      <c r="A564" s="42"/>
      <c r="B564" s="104"/>
      <c r="C564" s="43"/>
      <c r="D564" s="109"/>
      <c r="E564" s="107"/>
      <c r="F564" s="107"/>
      <c r="G564" s="107"/>
      <c r="H564" s="107"/>
      <c r="I564" s="105"/>
      <c r="J564" s="4"/>
      <c r="K564" s="199"/>
      <c r="L564" s="199"/>
      <c r="M564" s="199"/>
      <c r="N564" s="4"/>
      <c r="O564" s="4"/>
    </row>
    <row r="565" spans="1:15" x14ac:dyDescent="0.2">
      <c r="A565" s="42"/>
      <c r="B565" s="104"/>
      <c r="C565" s="43"/>
      <c r="D565" s="109"/>
      <c r="E565" s="107"/>
      <c r="F565" s="107"/>
      <c r="G565" s="107"/>
      <c r="H565" s="107"/>
      <c r="I565" s="105"/>
      <c r="J565" s="4"/>
      <c r="K565" s="199"/>
      <c r="L565" s="199"/>
      <c r="M565" s="199"/>
      <c r="N565" s="4"/>
      <c r="O565" s="4"/>
    </row>
    <row r="566" spans="1:15" x14ac:dyDescent="0.2">
      <c r="A566" s="42"/>
      <c r="B566" s="104"/>
      <c r="C566" s="43"/>
      <c r="D566" s="109"/>
      <c r="E566" s="107"/>
      <c r="F566" s="107"/>
      <c r="G566" s="107"/>
      <c r="H566" s="107"/>
      <c r="I566" s="107"/>
      <c r="J566" s="4"/>
      <c r="K566" s="199"/>
      <c r="L566" s="199"/>
      <c r="M566" s="199"/>
      <c r="N566" s="4"/>
      <c r="O566" s="4"/>
    </row>
    <row r="567" spans="1:15" x14ac:dyDescent="0.2">
      <c r="A567" s="42"/>
      <c r="B567" s="104"/>
      <c r="C567" s="43"/>
      <c r="D567" s="109"/>
      <c r="E567" s="107"/>
      <c r="F567" s="107"/>
      <c r="G567" s="107"/>
      <c r="H567" s="107"/>
      <c r="I567" s="105"/>
      <c r="J567" s="4"/>
      <c r="K567" s="199"/>
      <c r="L567" s="199"/>
      <c r="M567" s="199"/>
      <c r="N567" s="4"/>
      <c r="O567" s="4"/>
    </row>
    <row r="568" spans="1:15" x14ac:dyDescent="0.2">
      <c r="A568" s="42"/>
      <c r="B568" s="104"/>
      <c r="C568" s="43"/>
      <c r="D568" s="109"/>
      <c r="E568" s="107"/>
      <c r="F568" s="107"/>
      <c r="G568" s="107"/>
      <c r="H568" s="107"/>
      <c r="I568" s="107"/>
      <c r="J568" s="4"/>
      <c r="K568" s="199"/>
      <c r="L568" s="199"/>
      <c r="M568" s="199"/>
      <c r="N568" s="4"/>
      <c r="O568" s="4"/>
    </row>
    <row r="569" spans="1:15" x14ac:dyDescent="0.2">
      <c r="A569" s="42"/>
      <c r="B569" s="104"/>
      <c r="C569" s="43"/>
      <c r="D569" s="109"/>
      <c r="E569" s="107"/>
      <c r="F569" s="107"/>
      <c r="G569" s="107"/>
      <c r="H569" s="107"/>
      <c r="I569" s="105"/>
      <c r="J569" s="4"/>
      <c r="K569" s="199"/>
      <c r="L569" s="199"/>
      <c r="M569" s="199"/>
      <c r="N569" s="4"/>
      <c r="O569" s="4"/>
    </row>
    <row r="570" spans="1:15" x14ac:dyDescent="0.2">
      <c r="A570" s="42"/>
      <c r="B570" s="104"/>
      <c r="C570" s="43"/>
      <c r="D570" s="109"/>
      <c r="E570" s="107"/>
      <c r="F570" s="107"/>
      <c r="G570" s="107"/>
      <c r="H570" s="107"/>
      <c r="I570" s="107"/>
      <c r="J570" s="4"/>
      <c r="K570" s="199"/>
      <c r="L570" s="199"/>
      <c r="M570" s="199"/>
      <c r="N570" s="4"/>
      <c r="O570" s="4"/>
    </row>
    <row r="571" spans="1:15" x14ac:dyDescent="0.2">
      <c r="A571" s="42"/>
      <c r="B571" s="104"/>
      <c r="C571" s="43"/>
      <c r="D571" s="109"/>
      <c r="E571" s="107"/>
      <c r="F571" s="107"/>
      <c r="G571" s="107"/>
      <c r="H571" s="107"/>
      <c r="I571" s="105"/>
      <c r="J571" s="4"/>
      <c r="K571" s="199"/>
      <c r="L571" s="199"/>
      <c r="M571" s="199"/>
      <c r="N571" s="4"/>
      <c r="O571" s="4"/>
    </row>
    <row r="572" spans="1:15" x14ac:dyDescent="0.2">
      <c r="A572" s="42"/>
      <c r="B572" s="104"/>
      <c r="C572" s="43"/>
      <c r="D572" s="109"/>
      <c r="E572" s="107"/>
      <c r="F572" s="107"/>
      <c r="G572" s="107"/>
      <c r="H572" s="107"/>
      <c r="I572" s="105"/>
      <c r="J572" s="4"/>
      <c r="K572" s="199"/>
      <c r="L572" s="199"/>
      <c r="M572" s="199"/>
      <c r="N572" s="4"/>
      <c r="O572" s="4"/>
    </row>
    <row r="573" spans="1:15" x14ac:dyDescent="0.2">
      <c r="A573" s="42"/>
      <c r="B573" s="104"/>
      <c r="C573" s="43"/>
      <c r="D573" s="109"/>
      <c r="E573" s="107"/>
      <c r="F573" s="107"/>
      <c r="G573" s="107"/>
      <c r="H573" s="107"/>
      <c r="I573" s="105"/>
      <c r="J573" s="4"/>
      <c r="K573" s="199"/>
      <c r="L573" s="199"/>
      <c r="M573" s="199"/>
      <c r="N573" s="4"/>
      <c r="O573" s="4"/>
    </row>
    <row r="574" spans="1:15" x14ac:dyDescent="0.2">
      <c r="A574" s="42"/>
      <c r="B574" s="104"/>
      <c r="C574" s="43"/>
      <c r="D574" s="109"/>
      <c r="E574" s="107"/>
      <c r="F574" s="107"/>
      <c r="G574" s="107"/>
      <c r="H574" s="107"/>
      <c r="I574" s="105"/>
      <c r="J574" s="4"/>
      <c r="K574" s="199"/>
      <c r="L574" s="199"/>
      <c r="M574" s="199"/>
      <c r="N574" s="4"/>
      <c r="O574" s="4"/>
    </row>
    <row r="575" spans="1:15" x14ac:dyDescent="0.2">
      <c r="A575" s="42"/>
      <c r="B575" s="104"/>
      <c r="C575" s="43"/>
      <c r="D575" s="109"/>
      <c r="E575" s="107"/>
      <c r="F575" s="107"/>
      <c r="G575" s="107"/>
      <c r="H575" s="107"/>
      <c r="I575" s="105"/>
      <c r="J575" s="4"/>
      <c r="K575" s="199"/>
      <c r="L575" s="199"/>
      <c r="M575" s="199"/>
      <c r="N575" s="4"/>
      <c r="O575" s="4"/>
    </row>
    <row r="576" spans="1:15" x14ac:dyDescent="0.2">
      <c r="A576" s="42"/>
      <c r="B576" s="104"/>
      <c r="C576" s="43"/>
      <c r="D576" s="109"/>
      <c r="E576" s="107"/>
      <c r="F576" s="107"/>
      <c r="G576" s="107"/>
      <c r="H576" s="107"/>
      <c r="I576" s="105"/>
      <c r="J576" s="4"/>
      <c r="K576" s="199"/>
      <c r="L576" s="199"/>
      <c r="M576" s="199"/>
      <c r="N576" s="4"/>
      <c r="O576" s="4"/>
    </row>
    <row r="577" spans="1:15" x14ac:dyDescent="0.2">
      <c r="A577" s="42"/>
      <c r="B577" s="104"/>
      <c r="C577" s="43"/>
      <c r="D577" s="109"/>
      <c r="E577" s="107"/>
      <c r="F577" s="107"/>
      <c r="G577" s="107"/>
      <c r="H577" s="107"/>
      <c r="I577" s="105"/>
      <c r="J577" s="4"/>
      <c r="K577" s="199"/>
      <c r="L577" s="199"/>
      <c r="M577" s="199"/>
      <c r="N577" s="4"/>
      <c r="O577" s="4"/>
    </row>
    <row r="578" spans="1:15" x14ac:dyDescent="0.2">
      <c r="A578" s="42"/>
      <c r="B578" s="104"/>
      <c r="C578" s="43"/>
      <c r="D578" s="109"/>
      <c r="E578" s="107"/>
      <c r="F578" s="107"/>
      <c r="G578" s="107"/>
      <c r="H578" s="107"/>
      <c r="I578" s="105"/>
      <c r="J578" s="4"/>
      <c r="K578" s="199"/>
      <c r="L578" s="199"/>
      <c r="M578" s="199"/>
      <c r="N578" s="4"/>
      <c r="O578" s="4"/>
    </row>
    <row r="579" spans="1:15" x14ac:dyDescent="0.2">
      <c r="A579" s="42"/>
      <c r="B579" s="104"/>
      <c r="C579" s="43"/>
      <c r="D579" s="109"/>
      <c r="E579" s="107"/>
      <c r="F579" s="107"/>
      <c r="G579" s="107"/>
      <c r="H579" s="107"/>
      <c r="I579" s="105"/>
      <c r="J579" s="4"/>
      <c r="K579" s="199"/>
      <c r="L579" s="199"/>
      <c r="M579" s="199"/>
      <c r="N579" s="4"/>
      <c r="O579" s="4"/>
    </row>
    <row r="580" spans="1:15" x14ac:dyDescent="0.2">
      <c r="A580" s="42"/>
      <c r="B580" s="104"/>
      <c r="C580" s="43"/>
      <c r="D580" s="109"/>
      <c r="E580" s="107"/>
      <c r="F580" s="107"/>
      <c r="G580" s="107"/>
      <c r="H580" s="107"/>
      <c r="I580" s="105"/>
      <c r="J580" s="4"/>
      <c r="K580" s="199"/>
      <c r="L580" s="199"/>
      <c r="M580" s="199"/>
      <c r="N580" s="4"/>
      <c r="O580" s="4"/>
    </row>
    <row r="581" spans="1:15" x14ac:dyDescent="0.2">
      <c r="A581" s="42"/>
      <c r="B581" s="104"/>
      <c r="C581" s="43"/>
      <c r="D581" s="109"/>
      <c r="E581" s="107"/>
      <c r="F581" s="107"/>
      <c r="G581" s="107"/>
      <c r="H581" s="107"/>
      <c r="I581" s="105"/>
      <c r="J581" s="4"/>
      <c r="K581" s="199"/>
      <c r="L581" s="199"/>
      <c r="M581" s="199"/>
      <c r="N581" s="4"/>
      <c r="O581" s="4"/>
    </row>
    <row r="582" spans="1:15" x14ac:dyDescent="0.2">
      <c r="A582" s="42"/>
      <c r="B582" s="104"/>
      <c r="C582" s="43"/>
      <c r="D582" s="109"/>
      <c r="E582" s="107"/>
      <c r="F582" s="107"/>
      <c r="G582" s="107"/>
      <c r="H582" s="107"/>
      <c r="I582" s="105"/>
      <c r="J582" s="4"/>
      <c r="K582" s="199"/>
      <c r="L582" s="199"/>
      <c r="M582" s="199"/>
      <c r="N582" s="4"/>
      <c r="O582" s="4"/>
    </row>
    <row r="583" spans="1:15" x14ac:dyDescent="0.2">
      <c r="A583" s="42"/>
      <c r="B583" s="104"/>
      <c r="C583" s="43"/>
      <c r="D583" s="109"/>
      <c r="E583" s="107"/>
      <c r="F583" s="107"/>
      <c r="G583" s="107"/>
      <c r="H583" s="107"/>
      <c r="I583" s="105"/>
      <c r="J583" s="4"/>
      <c r="K583" s="199"/>
      <c r="L583" s="199"/>
      <c r="M583" s="199"/>
      <c r="N583" s="4"/>
      <c r="O583" s="4"/>
    </row>
    <row r="584" spans="1:15" x14ac:dyDescent="0.2">
      <c r="A584" s="45"/>
      <c r="B584" s="112"/>
      <c r="C584" s="46"/>
      <c r="D584" s="109"/>
      <c r="E584" s="107"/>
      <c r="F584" s="107"/>
      <c r="G584" s="107"/>
      <c r="H584" s="107"/>
      <c r="I584" s="105"/>
      <c r="J584" s="4"/>
      <c r="K584" s="199"/>
      <c r="L584" s="199"/>
      <c r="M584" s="199"/>
      <c r="N584" s="4"/>
      <c r="O584" s="4"/>
    </row>
    <row r="585" spans="1:15" x14ac:dyDescent="0.2">
      <c r="A585" s="42"/>
      <c r="B585" s="104"/>
      <c r="C585" s="43"/>
      <c r="D585" s="109"/>
      <c r="E585" s="107"/>
      <c r="F585" s="107"/>
      <c r="G585" s="107"/>
      <c r="H585" s="107"/>
      <c r="I585" s="105"/>
      <c r="J585" s="4"/>
      <c r="K585" s="199"/>
      <c r="L585" s="199"/>
      <c r="M585" s="199"/>
      <c r="N585" s="4"/>
      <c r="O585" s="4"/>
    </row>
    <row r="586" spans="1:15" x14ac:dyDescent="0.2">
      <c r="A586" s="42"/>
      <c r="B586" s="104"/>
      <c r="C586" s="43"/>
      <c r="D586" s="109"/>
      <c r="E586" s="107"/>
      <c r="F586" s="107"/>
      <c r="G586" s="107"/>
      <c r="H586" s="107"/>
      <c r="I586" s="105"/>
    </row>
    <row r="587" spans="1:15" x14ac:dyDescent="0.2">
      <c r="A587" s="42"/>
      <c r="B587" s="23"/>
      <c r="C587" s="43"/>
      <c r="D587" s="24"/>
      <c r="E587" s="24"/>
      <c r="F587" s="24"/>
      <c r="G587" s="24"/>
      <c r="H587" s="107"/>
      <c r="I587" s="110"/>
    </row>
    <row r="588" spans="1:15" x14ac:dyDescent="0.2">
      <c r="A588" s="121"/>
      <c r="B588" s="116"/>
      <c r="C588" s="47"/>
      <c r="D588" s="110"/>
      <c r="E588" s="122"/>
      <c r="F588" s="122"/>
      <c r="G588" s="122"/>
      <c r="H588" s="122"/>
      <c r="I588" s="122"/>
    </row>
    <row r="589" spans="1:15" x14ac:dyDescent="0.2">
      <c r="A589" s="123"/>
      <c r="B589" s="124"/>
      <c r="C589" s="102"/>
      <c r="D589" s="125"/>
      <c r="E589" s="126"/>
      <c r="F589" s="126"/>
      <c r="G589" s="126"/>
      <c r="H589" s="126"/>
      <c r="I589" s="126"/>
    </row>
    <row r="590" spans="1:15" x14ac:dyDescent="0.2">
      <c r="A590" s="123"/>
      <c r="B590" s="124"/>
      <c r="C590" s="102"/>
      <c r="D590" s="125"/>
      <c r="E590" s="126"/>
      <c r="F590" s="126"/>
      <c r="G590" s="126"/>
      <c r="H590" s="126"/>
      <c r="I590" s="126"/>
    </row>
    <row r="591" spans="1:15" x14ac:dyDescent="0.2">
      <c r="A591" s="123"/>
      <c r="B591" s="124"/>
      <c r="C591" s="102"/>
      <c r="D591" s="125"/>
      <c r="E591" s="126"/>
      <c r="F591" s="126"/>
      <c r="G591" s="126"/>
      <c r="H591" s="126"/>
      <c r="I591" s="126"/>
    </row>
    <row r="592" spans="1:15" x14ac:dyDescent="0.2">
      <c r="A592" s="123"/>
      <c r="B592" s="124"/>
      <c r="C592" s="102"/>
      <c r="D592" s="125"/>
      <c r="E592" s="126"/>
      <c r="F592" s="126"/>
      <c r="G592" s="126"/>
      <c r="H592" s="126"/>
      <c r="I592" s="126"/>
    </row>
    <row r="593" spans="1:9" x14ac:dyDescent="0.2">
      <c r="A593" s="123"/>
      <c r="B593" s="124"/>
      <c r="C593" s="102"/>
      <c r="D593" s="125"/>
      <c r="E593" s="126"/>
      <c r="F593" s="126"/>
      <c r="G593" s="126"/>
      <c r="H593" s="126"/>
      <c r="I593" s="126"/>
    </row>
    <row r="594" spans="1:9" x14ac:dyDescent="0.2">
      <c r="A594" s="123"/>
      <c r="B594" s="124"/>
      <c r="C594" s="102"/>
      <c r="D594" s="125"/>
      <c r="E594" s="126"/>
      <c r="F594" s="126"/>
      <c r="G594" s="126"/>
      <c r="H594" s="126"/>
      <c r="I594" s="126"/>
    </row>
    <row r="595" spans="1:9" x14ac:dyDescent="0.2">
      <c r="A595" s="123"/>
      <c r="B595" s="124"/>
      <c r="C595" s="102"/>
      <c r="D595" s="125"/>
      <c r="E595" s="126"/>
      <c r="F595" s="126"/>
      <c r="G595" s="126"/>
      <c r="H595" s="126"/>
      <c r="I595" s="126"/>
    </row>
    <row r="596" spans="1:9" x14ac:dyDescent="0.2">
      <c r="A596" s="123"/>
      <c r="B596" s="124"/>
      <c r="C596" s="102"/>
      <c r="D596" s="125"/>
      <c r="E596" s="126"/>
      <c r="F596" s="126"/>
      <c r="G596" s="126"/>
      <c r="H596" s="126"/>
      <c r="I596" s="126"/>
    </row>
    <row r="597" spans="1:9" x14ac:dyDescent="0.2">
      <c r="A597" s="123"/>
      <c r="B597" s="124"/>
      <c r="C597" s="102"/>
      <c r="D597" s="125"/>
      <c r="E597" s="126"/>
      <c r="F597" s="126"/>
      <c r="G597" s="126"/>
      <c r="H597" s="126"/>
      <c r="I597" s="126"/>
    </row>
    <row r="598" spans="1:9" x14ac:dyDescent="0.2">
      <c r="A598" s="123"/>
      <c r="B598" s="124"/>
      <c r="C598" s="102"/>
      <c r="D598" s="125"/>
      <c r="E598" s="126"/>
      <c r="F598" s="126"/>
      <c r="G598" s="126"/>
      <c r="H598" s="126"/>
      <c r="I598" s="126"/>
    </row>
    <row r="599" spans="1:9" x14ac:dyDescent="0.2">
      <c r="A599" s="123"/>
      <c r="B599" s="124"/>
      <c r="C599" s="102"/>
      <c r="D599" s="125"/>
      <c r="E599" s="126"/>
      <c r="F599" s="126"/>
      <c r="G599" s="126"/>
      <c r="H599" s="126"/>
      <c r="I599" s="126"/>
    </row>
    <row r="600" spans="1:9" x14ac:dyDescent="0.2">
      <c r="A600" s="123"/>
      <c r="B600" s="124"/>
      <c r="C600" s="102"/>
      <c r="D600" s="125"/>
      <c r="E600" s="126"/>
      <c r="F600" s="126"/>
      <c r="G600" s="126"/>
      <c r="H600" s="126"/>
      <c r="I600" s="126"/>
    </row>
    <row r="601" spans="1:9" x14ac:dyDescent="0.2">
      <c r="A601" s="123"/>
      <c r="B601" s="124"/>
      <c r="C601" s="102"/>
      <c r="D601" s="125"/>
      <c r="E601" s="126"/>
      <c r="F601" s="126"/>
      <c r="G601" s="126"/>
      <c r="H601" s="126"/>
      <c r="I601" s="126"/>
    </row>
    <row r="602" spans="1:9" x14ac:dyDescent="0.2">
      <c r="A602" s="123"/>
      <c r="B602" s="124"/>
      <c r="C602" s="102"/>
      <c r="D602" s="125"/>
      <c r="E602" s="126"/>
      <c r="F602" s="126"/>
      <c r="G602" s="126"/>
      <c r="H602" s="126"/>
      <c r="I602" s="126"/>
    </row>
    <row r="603" spans="1:9" x14ac:dyDescent="0.2">
      <c r="A603" s="123"/>
      <c r="B603" s="124"/>
      <c r="C603" s="102"/>
      <c r="D603" s="125"/>
      <c r="E603" s="126"/>
      <c r="F603" s="126"/>
      <c r="G603" s="126"/>
      <c r="H603" s="126"/>
      <c r="I603" s="126"/>
    </row>
    <row r="604" spans="1:9" x14ac:dyDescent="0.2">
      <c r="A604" s="123"/>
      <c r="B604" s="124"/>
      <c r="C604" s="102"/>
      <c r="D604" s="125"/>
      <c r="E604" s="126"/>
      <c r="F604" s="126"/>
      <c r="G604" s="126"/>
      <c r="H604" s="126"/>
      <c r="I604" s="126"/>
    </row>
    <row r="605" spans="1:9" x14ac:dyDescent="0.2">
      <c r="A605" s="123"/>
      <c r="B605" s="124"/>
      <c r="C605" s="102"/>
      <c r="D605" s="125"/>
      <c r="E605" s="126"/>
      <c r="F605" s="126"/>
      <c r="G605" s="126"/>
      <c r="H605" s="126"/>
      <c r="I605" s="126"/>
    </row>
    <row r="606" spans="1:9" x14ac:dyDescent="0.2">
      <c r="A606" s="123"/>
      <c r="B606" s="124"/>
      <c r="C606" s="102"/>
      <c r="D606" s="125"/>
      <c r="E606" s="126"/>
      <c r="F606" s="126"/>
      <c r="G606" s="126"/>
      <c r="H606" s="126"/>
      <c r="I606" s="126"/>
    </row>
    <row r="607" spans="1:9" x14ac:dyDescent="0.2">
      <c r="A607" s="123"/>
      <c r="B607" s="124"/>
      <c r="C607" s="102"/>
      <c r="D607" s="125"/>
      <c r="E607" s="126"/>
      <c r="F607" s="126"/>
      <c r="G607" s="126"/>
      <c r="H607" s="126"/>
      <c r="I607" s="126"/>
    </row>
    <row r="608" spans="1:9" x14ac:dyDescent="0.2">
      <c r="A608" s="123"/>
      <c r="B608" s="124"/>
      <c r="C608" s="102"/>
      <c r="D608" s="125"/>
      <c r="E608" s="126"/>
      <c r="F608" s="126"/>
      <c r="G608" s="126"/>
      <c r="H608" s="126"/>
      <c r="I608" s="126"/>
    </row>
    <row r="609" spans="1:9" x14ac:dyDescent="0.2">
      <c r="A609" s="123"/>
      <c r="B609" s="124"/>
      <c r="C609" s="102"/>
      <c r="D609" s="125"/>
      <c r="E609" s="126"/>
      <c r="F609" s="126"/>
      <c r="G609" s="126"/>
      <c r="H609" s="126"/>
      <c r="I609" s="126"/>
    </row>
    <row r="610" spans="1:9" x14ac:dyDescent="0.2">
      <c r="A610" s="123"/>
      <c r="B610" s="124"/>
      <c r="C610" s="102"/>
      <c r="D610" s="125"/>
      <c r="E610" s="126"/>
      <c r="F610" s="126"/>
      <c r="G610" s="126"/>
      <c r="H610" s="126"/>
      <c r="I610" s="126"/>
    </row>
    <row r="611" spans="1:9" x14ac:dyDescent="0.2">
      <c r="A611" s="123"/>
      <c r="B611" s="124"/>
      <c r="C611" s="102"/>
      <c r="D611" s="125"/>
      <c r="E611" s="126"/>
      <c r="F611" s="126"/>
      <c r="G611" s="126"/>
      <c r="H611" s="126"/>
      <c r="I611" s="126"/>
    </row>
    <row r="612" spans="1:9" x14ac:dyDescent="0.2">
      <c r="A612" s="123"/>
      <c r="B612" s="124"/>
      <c r="C612" s="102"/>
      <c r="D612" s="125"/>
      <c r="E612" s="126"/>
      <c r="F612" s="126"/>
      <c r="G612" s="126"/>
      <c r="H612" s="126"/>
      <c r="I612" s="126"/>
    </row>
    <row r="613" spans="1:9" x14ac:dyDescent="0.2">
      <c r="A613" s="123"/>
      <c r="B613" s="124"/>
      <c r="C613" s="102"/>
      <c r="D613" s="125"/>
      <c r="E613" s="126"/>
      <c r="F613" s="126"/>
      <c r="G613" s="126"/>
      <c r="H613" s="126"/>
      <c r="I613" s="126"/>
    </row>
    <row r="614" spans="1:9" x14ac:dyDescent="0.2">
      <c r="A614" s="123"/>
      <c r="B614" s="124"/>
      <c r="C614" s="102"/>
      <c r="D614" s="125"/>
      <c r="E614" s="126"/>
      <c r="F614" s="126"/>
      <c r="G614" s="126"/>
      <c r="H614" s="126"/>
      <c r="I614" s="126"/>
    </row>
    <row r="615" spans="1:9" x14ac:dyDescent="0.2">
      <c r="A615" s="123"/>
      <c r="B615" s="124"/>
      <c r="C615" s="102"/>
      <c r="D615" s="125"/>
      <c r="E615" s="126"/>
      <c r="F615" s="126"/>
      <c r="G615" s="126"/>
      <c r="H615" s="126"/>
      <c r="I615" s="126"/>
    </row>
    <row r="616" spans="1:9" x14ac:dyDescent="0.2">
      <c r="A616" s="123"/>
      <c r="B616" s="124"/>
      <c r="C616" s="102"/>
      <c r="D616" s="125"/>
      <c r="E616" s="126"/>
      <c r="F616" s="126"/>
      <c r="G616" s="126"/>
      <c r="H616" s="126"/>
      <c r="I616" s="126"/>
    </row>
    <row r="617" spans="1:9" x14ac:dyDescent="0.2">
      <c r="A617" s="123"/>
      <c r="B617" s="124"/>
      <c r="C617" s="102"/>
      <c r="D617" s="125"/>
      <c r="E617" s="126"/>
      <c r="F617" s="126"/>
      <c r="G617" s="126"/>
      <c r="H617" s="126"/>
      <c r="I617" s="126"/>
    </row>
    <row r="618" spans="1:9" x14ac:dyDescent="0.2">
      <c r="A618" s="123"/>
      <c r="B618" s="124"/>
      <c r="C618" s="102"/>
      <c r="D618" s="125"/>
      <c r="E618" s="126"/>
      <c r="F618" s="126"/>
      <c r="G618" s="126"/>
      <c r="H618" s="126"/>
      <c r="I618" s="126"/>
    </row>
    <row r="619" spans="1:9" x14ac:dyDescent="0.2">
      <c r="A619" s="123"/>
      <c r="B619" s="124"/>
      <c r="C619" s="102"/>
      <c r="D619" s="125"/>
      <c r="E619" s="126"/>
      <c r="F619" s="126"/>
      <c r="G619" s="126"/>
      <c r="H619" s="126"/>
      <c r="I619" s="126"/>
    </row>
    <row r="620" spans="1:9" x14ac:dyDescent="0.2">
      <c r="A620" s="123"/>
      <c r="B620" s="124"/>
      <c r="C620" s="102"/>
      <c r="D620" s="125"/>
      <c r="E620" s="126"/>
      <c r="F620" s="126"/>
      <c r="G620" s="126"/>
      <c r="H620" s="126"/>
      <c r="I620" s="126"/>
    </row>
    <row r="621" spans="1:9" x14ac:dyDescent="0.2">
      <c r="A621" s="123"/>
      <c r="B621" s="124"/>
      <c r="C621" s="102"/>
      <c r="D621" s="125"/>
      <c r="E621" s="126"/>
      <c r="F621" s="126"/>
      <c r="G621" s="126"/>
      <c r="H621" s="126"/>
      <c r="I621" s="126"/>
    </row>
    <row r="622" spans="1:9" x14ac:dyDescent="0.2">
      <c r="A622" s="123"/>
      <c r="B622" s="124"/>
      <c r="C622" s="102"/>
      <c r="D622" s="125"/>
      <c r="E622" s="126"/>
      <c r="F622" s="126"/>
      <c r="G622" s="126"/>
      <c r="H622" s="126"/>
      <c r="I622" s="126"/>
    </row>
    <row r="623" spans="1:9" x14ac:dyDescent="0.2">
      <c r="A623" s="123"/>
      <c r="B623" s="124"/>
      <c r="C623" s="102"/>
      <c r="D623" s="125"/>
      <c r="E623" s="126"/>
      <c r="F623" s="126"/>
      <c r="G623" s="126"/>
      <c r="H623" s="126"/>
      <c r="I623" s="126"/>
    </row>
    <row r="624" spans="1:9" x14ac:dyDescent="0.2">
      <c r="A624" s="123"/>
      <c r="B624" s="124"/>
      <c r="C624" s="102"/>
      <c r="D624" s="125"/>
      <c r="E624" s="126"/>
      <c r="F624" s="126"/>
      <c r="G624" s="126"/>
      <c r="H624" s="126"/>
      <c r="I624" s="126"/>
    </row>
  </sheetData>
  <mergeCells count="6">
    <mergeCell ref="A5:A6"/>
    <mergeCell ref="A1:I1"/>
    <mergeCell ref="D6:H6"/>
    <mergeCell ref="C5:I5"/>
    <mergeCell ref="B5:B6"/>
    <mergeCell ref="C189:F189"/>
  </mergeCells>
  <phoneticPr fontId="2" type="noConversion"/>
  <pageMargins left="0.98425196850393704" right="0.59055118110236227" top="1.5748031496062993" bottom="0.98425196850393704" header="0.11811023622047245" footer="0.19685039370078741"/>
  <pageSetup paperSize="9" orientation="landscape" horizontalDpi="300" verticalDpi="300" r:id="rId1"/>
  <headerFooter>
    <oddHeader>&amp;C&amp;G</oddHeader>
    <oddFooter xml:space="preserve">&amp;CRua Elias Estevão Colnago, nº 65 – Centro - Itarana/ES   CEP 29620-000    Tel.: (27) 3720-4900&amp;R&amp;P de &amp;N          </oddFooter>
  </headerFooter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Planilhas</vt:lpstr>
      </vt:variant>
      <vt:variant>
        <vt:i4>4</vt:i4>
      </vt:variant>
      <vt:variant>
        <vt:lpstr>Intervalos Nomeados</vt:lpstr>
      </vt:variant>
      <vt:variant>
        <vt:i4>5</vt:i4>
      </vt:variant>
    </vt:vector>
  </HeadingPairs>
  <TitlesOfParts>
    <vt:vector size="9" baseType="lpstr">
      <vt:lpstr>cAPA</vt:lpstr>
      <vt:lpstr>PLANILHA</vt:lpstr>
      <vt:lpstr>CRONOGRAMA</vt:lpstr>
      <vt:lpstr>MEMÓRIA DE CÁLCULO</vt:lpstr>
      <vt:lpstr>CRONOGRAMA!Area_de_impressao</vt:lpstr>
      <vt:lpstr>'MEMÓRIA DE CÁLCULO'!Area_de_impressao</vt:lpstr>
      <vt:lpstr>PLANILHA!Area_de_impressao</vt:lpstr>
      <vt:lpstr>'MEMÓRIA DE CÁLCULO'!Titulos_de_impressao</vt:lpstr>
      <vt:lpstr>PLANILHA!Titulos_de_impressao</vt:lpstr>
    </vt:vector>
  </TitlesOfParts>
  <Company>*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*</dc:creator>
  <cp:lastModifiedBy>Marcelo Rigo Magnago</cp:lastModifiedBy>
  <cp:lastPrinted>2017-10-30T11:03:39Z</cp:lastPrinted>
  <dcterms:created xsi:type="dcterms:W3CDTF">2008-12-24T12:34:25Z</dcterms:created>
  <dcterms:modified xsi:type="dcterms:W3CDTF">2018-03-02T18:01:45Z</dcterms:modified>
</cp:coreProperties>
</file>