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15480" windowHeight="7995" activeTab="1"/>
  </bookViews>
  <sheets>
    <sheet name="MEMORIA DE CALCULO" sheetId="1" r:id="rId1"/>
    <sheet name="PLANILHA" sheetId="2" r:id="rId2"/>
    <sheet name="CRONOGRAMA" sheetId="3" r:id="rId3"/>
    <sheet name="COMPOSIÇÕES" sheetId="4" r:id="rId4"/>
  </sheets>
  <definedNames>
    <definedName name="_xlnm.Print_Area" localSheetId="3">COMPOSIÇÕES!$A$1:$G$169</definedName>
    <definedName name="_xlnm.Print_Area" localSheetId="2">CRONOGRAMA!$A$1:$K$35</definedName>
    <definedName name="_xlnm.Print_Area" localSheetId="0">'MEMORIA DE CALCULO'!$A$1:$O$528</definedName>
    <definedName name="_xlnm.Print_Area" localSheetId="1">PLANILHA!$A$1:$H$268</definedName>
    <definedName name="_xlnm.Print_Titles" localSheetId="3">COMPOSIÇÕES!$1:$4</definedName>
    <definedName name="_xlnm.Print_Titles" localSheetId="0">'MEMORIA DE CALCULO'!$1:$2</definedName>
    <definedName name="_xlnm.Print_Titles" localSheetId="1">PLANILHA!$1:$3</definedName>
  </definedNames>
  <calcPr calcId="124519" fullCalcOnLoad="1"/>
</workbook>
</file>

<file path=xl/calcChain.xml><?xml version="1.0" encoding="utf-8"?>
<calcChain xmlns="http://schemas.openxmlformats.org/spreadsheetml/2006/main">
  <c r="F225" i="2"/>
  <c r="H225" s="1"/>
  <c r="I519" i="1"/>
  <c r="G260" i="2"/>
  <c r="H260"/>
  <c r="H261" s="1"/>
  <c r="F256" i="1"/>
  <c r="G250"/>
  <c r="H250"/>
  <c r="G249"/>
  <c r="G257"/>
  <c r="F103" i="2"/>
  <c r="H103"/>
  <c r="F102"/>
  <c r="H102"/>
  <c r="F24" i="3"/>
  <c r="F251" i="2"/>
  <c r="H251" s="1"/>
  <c r="F256"/>
  <c r="H256" s="1"/>
  <c r="F250"/>
  <c r="H250" s="1"/>
  <c r="F224"/>
  <c r="H224" s="1"/>
  <c r="H226"/>
  <c r="F227"/>
  <c r="H227"/>
  <c r="F228"/>
  <c r="H228"/>
  <c r="F229"/>
  <c r="H229"/>
  <c r="H230"/>
  <c r="F231"/>
  <c r="H231" s="1"/>
  <c r="F223"/>
  <c r="H223" s="1"/>
  <c r="F203"/>
  <c r="H203" s="1"/>
  <c r="F204"/>
  <c r="H204" s="1"/>
  <c r="F205"/>
  <c r="H205" s="1"/>
  <c r="F206"/>
  <c r="H206" s="1"/>
  <c r="F202"/>
  <c r="H202" s="1"/>
  <c r="H207" s="1"/>
  <c r="D19" i="3" s="1"/>
  <c r="F185" i="2"/>
  <c r="H185" s="1"/>
  <c r="F187"/>
  <c r="H187" s="1"/>
  <c r="F188"/>
  <c r="H188" s="1"/>
  <c r="F193"/>
  <c r="H193" s="1"/>
  <c r="F194"/>
  <c r="H194" s="1"/>
  <c r="F195"/>
  <c r="H195" s="1"/>
  <c r="F183"/>
  <c r="H183" s="1"/>
  <c r="F173"/>
  <c r="H173" s="1"/>
  <c r="F174"/>
  <c r="H174" s="1"/>
  <c r="F175"/>
  <c r="H175" s="1"/>
  <c r="F176"/>
  <c r="H176" s="1"/>
  <c r="F177"/>
  <c r="H177" s="1"/>
  <c r="F178"/>
  <c r="H178" s="1"/>
  <c r="F179"/>
  <c r="H179" s="1"/>
  <c r="F180"/>
  <c r="H180" s="1"/>
  <c r="F181"/>
  <c r="H181" s="1"/>
  <c r="F172"/>
  <c r="H172" s="1"/>
  <c r="F166"/>
  <c r="H166" s="1"/>
  <c r="F167"/>
  <c r="H167" s="1"/>
  <c r="F168"/>
  <c r="H168" s="1"/>
  <c r="F169"/>
  <c r="H169" s="1"/>
  <c r="F170"/>
  <c r="H170" s="1"/>
  <c r="F165"/>
  <c r="H165" s="1"/>
  <c r="F154"/>
  <c r="H154" s="1"/>
  <c r="F155"/>
  <c r="H155" s="1"/>
  <c r="F156"/>
  <c r="H156" s="1"/>
  <c r="F157"/>
  <c r="H157" s="1"/>
  <c r="F158"/>
  <c r="H158" s="1"/>
  <c r="F159"/>
  <c r="H159" s="1"/>
  <c r="F161"/>
  <c r="H161" s="1"/>
  <c r="F153"/>
  <c r="H153" s="1"/>
  <c r="F143"/>
  <c r="H143" s="1"/>
  <c r="F129"/>
  <c r="H129" s="1"/>
  <c r="F130"/>
  <c r="H130" s="1"/>
  <c r="F131"/>
  <c r="H131" s="1"/>
  <c r="F132"/>
  <c r="H132" s="1"/>
  <c r="F133"/>
  <c r="H133" s="1"/>
  <c r="F134"/>
  <c r="H134" s="1"/>
  <c r="F126"/>
  <c r="H126" s="1"/>
  <c r="H124"/>
  <c r="F101"/>
  <c r="H101"/>
  <c r="F100"/>
  <c r="H100"/>
  <c r="F66"/>
  <c r="H66"/>
  <c r="F67"/>
  <c r="H67"/>
  <c r="F65"/>
  <c r="H65"/>
  <c r="F57"/>
  <c r="H57"/>
  <c r="F58"/>
  <c r="H58"/>
  <c r="F50"/>
  <c r="H50"/>
  <c r="F51"/>
  <c r="H51"/>
  <c r="F52"/>
  <c r="H52"/>
  <c r="F53"/>
  <c r="H53"/>
  <c r="F54"/>
  <c r="H54"/>
  <c r="F49"/>
  <c r="H49"/>
  <c r="F24"/>
  <c r="H24"/>
  <c r="F6"/>
  <c r="H6"/>
  <c r="H7"/>
  <c r="F5"/>
  <c r="H5" s="1"/>
  <c r="H8" s="1"/>
  <c r="D7" i="3" s="1"/>
  <c r="C21"/>
  <c r="G278" i="1"/>
  <c r="G272"/>
  <c r="J148"/>
  <c r="F63" i="2"/>
  <c r="H63" s="1"/>
  <c r="J120" i="1"/>
  <c r="H84"/>
  <c r="G150" i="4"/>
  <c r="G151"/>
  <c r="B146"/>
  <c r="G156"/>
  <c r="G155"/>
  <c r="G154"/>
  <c r="G157"/>
  <c r="G158"/>
  <c r="G159"/>
  <c r="G149"/>
  <c r="G152"/>
  <c r="I511" i="1"/>
  <c r="I510"/>
  <c r="I512"/>
  <c r="F254" i="2"/>
  <c r="H254" s="1"/>
  <c r="J227" i="1"/>
  <c r="F82" i="2"/>
  <c r="H82"/>
  <c r="G225" i="1"/>
  <c r="F80" i="2"/>
  <c r="H80" s="1"/>
  <c r="I102" i="1"/>
  <c r="F37" i="2"/>
  <c r="H37"/>
  <c r="C24" i="3"/>
  <c r="C23"/>
  <c r="C22"/>
  <c r="C20"/>
  <c r="C19"/>
  <c r="C18"/>
  <c r="C17"/>
  <c r="C16"/>
  <c r="C15"/>
  <c r="C14"/>
  <c r="C13"/>
  <c r="C12"/>
  <c r="C11"/>
  <c r="C10"/>
  <c r="C9"/>
  <c r="C8"/>
  <c r="C7"/>
  <c r="I347" i="1"/>
  <c r="F146" i="2"/>
  <c r="H146"/>
  <c r="O347" i="1"/>
  <c r="F137" i="2"/>
  <c r="H137" s="1"/>
  <c r="N347" i="1"/>
  <c r="F147" i="2"/>
  <c r="H147"/>
  <c r="M347" i="1"/>
  <c r="F136" i="2"/>
  <c r="H136" s="1"/>
  <c r="L347" i="1"/>
  <c r="F140" i="2"/>
  <c r="H140"/>
  <c r="K347" i="1"/>
  <c r="F138" i="2"/>
  <c r="H138" s="1"/>
  <c r="J347" i="1"/>
  <c r="F148" i="2"/>
  <c r="H148"/>
  <c r="H347" i="1"/>
  <c r="F145" i="2"/>
  <c r="H145" s="1"/>
  <c r="G347" i="1"/>
  <c r="F142" i="2"/>
  <c r="H142"/>
  <c r="F347" i="1"/>
  <c r="F141" i="2"/>
  <c r="H141" s="1"/>
  <c r="E347" i="1"/>
  <c r="F139" i="2"/>
  <c r="H139"/>
  <c r="B129" i="4"/>
  <c r="A129"/>
  <c r="G139"/>
  <c r="G138"/>
  <c r="G137"/>
  <c r="G136"/>
  <c r="G140"/>
  <c r="G133"/>
  <c r="G132"/>
  <c r="G134"/>
  <c r="A64"/>
  <c r="G27"/>
  <c r="G52"/>
  <c r="G53"/>
  <c r="G54"/>
  <c r="G55"/>
  <c r="G56"/>
  <c r="G57"/>
  <c r="G46"/>
  <c r="G47"/>
  <c r="G48"/>
  <c r="H326" i="1"/>
  <c r="F128" i="2"/>
  <c r="H128"/>
  <c r="H321" i="1"/>
  <c r="F127" i="2"/>
  <c r="H127" s="1"/>
  <c r="G15" i="4"/>
  <c r="G16"/>
  <c r="G17"/>
  <c r="G18"/>
  <c r="G19"/>
  <c r="G20"/>
  <c r="G21"/>
  <c r="G22"/>
  <c r="G23"/>
  <c r="G24"/>
  <c r="G25"/>
  <c r="G26"/>
  <c r="G28"/>
  <c r="G29"/>
  <c r="G30"/>
  <c r="G31"/>
  <c r="G32"/>
  <c r="G33"/>
  <c r="G34"/>
  <c r="G9"/>
  <c r="G10"/>
  <c r="G12"/>
  <c r="G37"/>
  <c r="G38"/>
  <c r="G39"/>
  <c r="G11"/>
  <c r="B5"/>
  <c r="E452" i="1"/>
  <c r="F198" i="2"/>
  <c r="H198" s="1"/>
  <c r="E448" i="1"/>
  <c r="F197" i="2"/>
  <c r="H197"/>
  <c r="E444" i="1"/>
  <c r="F196" i="2"/>
  <c r="H196" s="1"/>
  <c r="E433" i="1"/>
  <c r="F192" i="2"/>
  <c r="H192"/>
  <c r="E428" i="1"/>
  <c r="F191" i="2"/>
  <c r="H191" s="1"/>
  <c r="E424" i="1"/>
  <c r="F190" i="2"/>
  <c r="H190"/>
  <c r="E420" i="1"/>
  <c r="F189" i="2"/>
  <c r="H189" s="1"/>
  <c r="E413" i="1"/>
  <c r="F186" i="2"/>
  <c r="H186"/>
  <c r="E404" i="1"/>
  <c r="F184" i="2"/>
  <c r="H184" s="1"/>
  <c r="B114" i="4"/>
  <c r="G122"/>
  <c r="G121"/>
  <c r="G123"/>
  <c r="G124"/>
  <c r="G125"/>
  <c r="G126"/>
  <c r="G118"/>
  <c r="G117"/>
  <c r="E378" i="1"/>
  <c r="F163" i="2"/>
  <c r="H163" s="1"/>
  <c r="E372" i="1"/>
  <c r="F162" i="2"/>
  <c r="H162"/>
  <c r="E364" i="1"/>
  <c r="F160" i="2"/>
  <c r="H160" s="1"/>
  <c r="O468" i="1"/>
  <c r="F219" i="2"/>
  <c r="H219"/>
  <c r="J468" i="1"/>
  <c r="N468"/>
  <c r="F215" i="2"/>
  <c r="H215"/>
  <c r="M468" i="1"/>
  <c r="F216" i="2"/>
  <c r="H216" s="1"/>
  <c r="H468" i="1"/>
  <c r="F213" i="2"/>
  <c r="H213"/>
  <c r="G468" i="1"/>
  <c r="F211" i="2"/>
  <c r="H211" s="1"/>
  <c r="F468" i="1"/>
  <c r="F218" i="2"/>
  <c r="H218"/>
  <c r="E468" i="1"/>
  <c r="F217" i="2"/>
  <c r="H217" s="1"/>
  <c r="B97" i="4"/>
  <c r="G107"/>
  <c r="G106"/>
  <c r="G105"/>
  <c r="G104"/>
  <c r="G108"/>
  <c r="G109"/>
  <c r="G110"/>
  <c r="G111"/>
  <c r="G101"/>
  <c r="G102"/>
  <c r="G100"/>
  <c r="I515" i="1"/>
  <c r="I516"/>
  <c r="F255" i="2"/>
  <c r="H255" s="1"/>
  <c r="I514" i="1"/>
  <c r="H508"/>
  <c r="F253" i="2"/>
  <c r="H253" s="1"/>
  <c r="H506" i="1"/>
  <c r="H507"/>
  <c r="F252" i="2"/>
  <c r="H252" s="1"/>
  <c r="H505" i="1"/>
  <c r="G8" i="4"/>
  <c r="G14"/>
  <c r="G36"/>
  <c r="A42"/>
  <c r="G45"/>
  <c r="G49"/>
  <c r="G59"/>
  <c r="G60"/>
  <c r="G61"/>
  <c r="G51"/>
  <c r="G58"/>
  <c r="B64"/>
  <c r="G67"/>
  <c r="G68"/>
  <c r="G71"/>
  <c r="G74"/>
  <c r="G75"/>
  <c r="G76"/>
  <c r="G77"/>
  <c r="G72"/>
  <c r="G73"/>
  <c r="A80"/>
  <c r="B80"/>
  <c r="G83"/>
  <c r="G85"/>
  <c r="G84"/>
  <c r="G87"/>
  <c r="G91"/>
  <c r="G92"/>
  <c r="G93"/>
  <c r="G94"/>
  <c r="G88"/>
  <c r="G89"/>
  <c r="G90"/>
  <c r="B4" i="3"/>
  <c r="H7" i="1"/>
  <c r="B8"/>
  <c r="I10"/>
  <c r="I17"/>
  <c r="I11"/>
  <c r="I12"/>
  <c r="I13"/>
  <c r="I14"/>
  <c r="I15"/>
  <c r="I16"/>
  <c r="I24"/>
  <c r="I36"/>
  <c r="F13" i="2"/>
  <c r="H13" s="1"/>
  <c r="I25" i="1"/>
  <c r="I26"/>
  <c r="I27"/>
  <c r="I28"/>
  <c r="I29"/>
  <c r="I30"/>
  <c r="I31"/>
  <c r="I32"/>
  <c r="I33"/>
  <c r="I34"/>
  <c r="I35"/>
  <c r="B37"/>
  <c r="H39"/>
  <c r="I39"/>
  <c r="F17" i="2"/>
  <c r="H17" s="1"/>
  <c r="H40" i="1"/>
  <c r="I40"/>
  <c r="F18" i="2"/>
  <c r="H18" s="1"/>
  <c r="H41" i="1"/>
  <c r="I41"/>
  <c r="F19" i="2"/>
  <c r="H19" s="1"/>
  <c r="B42" i="1"/>
  <c r="I44"/>
  <c r="I47"/>
  <c r="F25" i="2"/>
  <c r="H25"/>
  <c r="I50" i="1"/>
  <c r="F26" i="2"/>
  <c r="H26" s="1"/>
  <c r="I53" i="1"/>
  <c r="F27" i="2"/>
  <c r="H27"/>
  <c r="I55" i="1"/>
  <c r="F28" i="2"/>
  <c r="H28" s="1"/>
  <c r="I58" i="1"/>
  <c r="F29" i="2"/>
  <c r="H29"/>
  <c r="I65" i="1"/>
  <c r="F31" i="2"/>
  <c r="H31" s="1"/>
  <c r="I71" i="1"/>
  <c r="F32" i="2"/>
  <c r="H32"/>
  <c r="I76" i="1"/>
  <c r="F33" i="2"/>
  <c r="H33" s="1"/>
  <c r="I78" i="1"/>
  <c r="F34" i="2"/>
  <c r="H34"/>
  <c r="H80" i="1"/>
  <c r="H81"/>
  <c r="H82"/>
  <c r="I88"/>
  <c r="F35" i="2"/>
  <c r="H35"/>
  <c r="H83" i="1"/>
  <c r="H85"/>
  <c r="H86"/>
  <c r="H87"/>
  <c r="H88"/>
  <c r="H90"/>
  <c r="I97"/>
  <c r="F36" i="2"/>
  <c r="H36" s="1"/>
  <c r="H91" i="1"/>
  <c r="H92"/>
  <c r="H93"/>
  <c r="H94"/>
  <c r="H95"/>
  <c r="H96"/>
  <c r="H97"/>
  <c r="B103"/>
  <c r="I105"/>
  <c r="I124"/>
  <c r="F41" i="2"/>
  <c r="H41" s="1"/>
  <c r="H45" s="1"/>
  <c r="D11" i="3" s="1"/>
  <c r="I106" i="1"/>
  <c r="I107"/>
  <c r="I108"/>
  <c r="I109"/>
  <c r="I110"/>
  <c r="I111"/>
  <c r="I112"/>
  <c r="I113"/>
  <c r="I114"/>
  <c r="I115"/>
  <c r="I116"/>
  <c r="J117"/>
  <c r="J118"/>
  <c r="J119"/>
  <c r="J124"/>
  <c r="F42" i="2"/>
  <c r="H42"/>
  <c r="K121" i="1"/>
  <c r="K124"/>
  <c r="F43" i="2"/>
  <c r="H43"/>
  <c r="L123" i="1"/>
  <c r="L124"/>
  <c r="F44" i="2"/>
  <c r="H44"/>
  <c r="J128" i="1"/>
  <c r="J129"/>
  <c r="J130"/>
  <c r="K130"/>
  <c r="J131"/>
  <c r="K131"/>
  <c r="K134"/>
  <c r="E494"/>
  <c r="F242" i="2"/>
  <c r="H242"/>
  <c r="J132" i="1"/>
  <c r="K132"/>
  <c r="J133"/>
  <c r="K133"/>
  <c r="J136"/>
  <c r="F56" i="2"/>
  <c r="H56" s="1"/>
  <c r="J137" i="1"/>
  <c r="K137"/>
  <c r="J138"/>
  <c r="K138"/>
  <c r="J139"/>
  <c r="F59" i="2"/>
  <c r="H59"/>
  <c r="J140" i="1"/>
  <c r="F60" i="2"/>
  <c r="H60" s="1"/>
  <c r="J141" i="1"/>
  <c r="J142"/>
  <c r="J143"/>
  <c r="J146"/>
  <c r="F61" i="2"/>
  <c r="H61" s="1"/>
  <c r="J144" i="1"/>
  <c r="J145"/>
  <c r="J147"/>
  <c r="F62" i="2"/>
  <c r="H62"/>
  <c r="J156" i="1"/>
  <c r="J169"/>
  <c r="F72" i="2"/>
  <c r="H72"/>
  <c r="J157" i="1"/>
  <c r="J158"/>
  <c r="J159"/>
  <c r="J160"/>
  <c r="J161"/>
  <c r="J162"/>
  <c r="J163"/>
  <c r="J164"/>
  <c r="J165"/>
  <c r="J166"/>
  <c r="J167"/>
  <c r="J168"/>
  <c r="J171"/>
  <c r="J181"/>
  <c r="F73" i="2"/>
  <c r="H73"/>
  <c r="J172" i="1"/>
  <c r="J173"/>
  <c r="J174"/>
  <c r="J175"/>
  <c r="J176"/>
  <c r="J177"/>
  <c r="J178"/>
  <c r="J179"/>
  <c r="J180"/>
  <c r="J183"/>
  <c r="J184"/>
  <c r="J185"/>
  <c r="J188"/>
  <c r="F74" i="2"/>
  <c r="H74" s="1"/>
  <c r="H83" s="1"/>
  <c r="D13" i="3" s="1"/>
  <c r="J186" i="1"/>
  <c r="J187"/>
  <c r="J190"/>
  <c r="J191"/>
  <c r="J192"/>
  <c r="J198"/>
  <c r="J193"/>
  <c r="J194"/>
  <c r="J195"/>
  <c r="J196"/>
  <c r="J197"/>
  <c r="J200"/>
  <c r="J210"/>
  <c r="J201"/>
  <c r="J202"/>
  <c r="J203"/>
  <c r="J204"/>
  <c r="J205"/>
  <c r="J206"/>
  <c r="J207"/>
  <c r="J208"/>
  <c r="J209"/>
  <c r="J213"/>
  <c r="F78" i="2"/>
  <c r="H78"/>
  <c r="J215" i="1"/>
  <c r="J220"/>
  <c r="F79" i="2"/>
  <c r="H79"/>
  <c r="J216" i="1"/>
  <c r="J217"/>
  <c r="J218"/>
  <c r="J219"/>
  <c r="J230"/>
  <c r="J232"/>
  <c r="F86" i="2"/>
  <c r="H86"/>
  <c r="J231" i="1"/>
  <c r="J234"/>
  <c r="J236"/>
  <c r="F87" i="2"/>
  <c r="H87" s="1"/>
  <c r="J235" i="1"/>
  <c r="F259"/>
  <c r="F97" i="2"/>
  <c r="H97" s="1"/>
  <c r="G268" i="1"/>
  <c r="G269"/>
  <c r="G270"/>
  <c r="G271"/>
  <c r="G273"/>
  <c r="G274"/>
  <c r="F105" i="2"/>
  <c r="H105" s="1"/>
  <c r="G276" i="1"/>
  <c r="G277"/>
  <c r="G281"/>
  <c r="F106" i="2"/>
  <c r="H106"/>
  <c r="G279" i="1"/>
  <c r="G280"/>
  <c r="E295"/>
  <c r="F107" i="2"/>
  <c r="H107" s="1"/>
  <c r="B296" i="1"/>
  <c r="G298"/>
  <c r="F112" i="2"/>
  <c r="H112" s="1"/>
  <c r="E299" i="1"/>
  <c r="G299"/>
  <c r="F113" i="2"/>
  <c r="H113" s="1"/>
  <c r="G300" i="1"/>
  <c r="F114" i="2"/>
  <c r="H114"/>
  <c r="E301" i="1"/>
  <c r="E313"/>
  <c r="F119" i="2"/>
  <c r="H119"/>
  <c r="G304" i="1"/>
  <c r="G308"/>
  <c r="F117" i="2"/>
  <c r="H117"/>
  <c r="G305" i="1"/>
  <c r="G306"/>
  <c r="G307"/>
  <c r="G309"/>
  <c r="F118" i="2"/>
  <c r="H118"/>
  <c r="B454" i="1"/>
  <c r="B462"/>
  <c r="I468"/>
  <c r="F212" i="2"/>
  <c r="H212" s="1"/>
  <c r="K468" i="1"/>
  <c r="L468"/>
  <c r="G499"/>
  <c r="F248" i="2"/>
  <c r="H248"/>
  <c r="H257" s="1"/>
  <c r="D23" i="3" s="1"/>
  <c r="G69" i="4"/>
  <c r="G119"/>
  <c r="G24" i="3"/>
  <c r="H24"/>
  <c r="I24" s="1"/>
  <c r="J24" s="1"/>
  <c r="K24" s="1"/>
  <c r="F94" i="2"/>
  <c r="H94" s="1"/>
  <c r="F210"/>
  <c r="H210" s="1"/>
  <c r="H220" s="1"/>
  <c r="D20" i="3" s="1"/>
  <c r="K136" i="1"/>
  <c r="F214" i="2"/>
  <c r="H214"/>
  <c r="E486" i="1"/>
  <c r="F76" i="2"/>
  <c r="H76" s="1"/>
  <c r="F95"/>
  <c r="H95" s="1"/>
  <c r="G260" i="1"/>
  <c r="F98" i="2"/>
  <c r="H98"/>
  <c r="G141" i="4"/>
  <c r="G142"/>
  <c r="G143"/>
  <c r="F75" i="2"/>
  <c r="H75" s="1"/>
  <c r="E485" i="1"/>
  <c r="I19"/>
  <c r="I22"/>
  <c r="F12" i="2"/>
  <c r="H12" s="1"/>
  <c r="F11"/>
  <c r="H11" s="1"/>
  <c r="H14" s="1"/>
  <c r="D8" i="3" s="1"/>
  <c r="E489" i="1"/>
  <c r="G301"/>
  <c r="F115" i="2"/>
  <c r="H115"/>
  <c r="H249" i="1"/>
  <c r="H254"/>
  <c r="F92" i="2"/>
  <c r="H92"/>
  <c r="K139" i="1"/>
  <c r="K146"/>
  <c r="E495"/>
  <c r="F243" i="2"/>
  <c r="H243" s="1"/>
  <c r="E491" i="1"/>
  <c r="F239" i="2"/>
  <c r="H239" s="1"/>
  <c r="F237"/>
  <c r="H237" s="1"/>
  <c r="E487" i="1"/>
  <c r="E490"/>
  <c r="F238" i="2"/>
  <c r="H238"/>
  <c r="F236"/>
  <c r="H236" s="1"/>
  <c r="E492" i="1"/>
  <c r="F240" i="2"/>
  <c r="H240" s="1"/>
  <c r="F8" i="3" l="1"/>
  <c r="I20"/>
  <c r="J20"/>
  <c r="K13"/>
  <c r="J13"/>
  <c r="I11"/>
  <c r="H11"/>
  <c r="F7"/>
  <c r="K19"/>
  <c r="J19"/>
  <c r="H244" i="2"/>
  <c r="D22" i="3" s="1"/>
  <c r="H20" i="2"/>
  <c r="D9" i="3" s="1"/>
  <c r="H38" i="2"/>
  <c r="D10" i="3" s="1"/>
  <c r="H68" i="2"/>
  <c r="D12" i="3" s="1"/>
  <c r="H149" i="2"/>
  <c r="D17" i="3" s="1"/>
  <c r="J23"/>
  <c r="K23"/>
  <c r="D24"/>
  <c r="H108" i="2"/>
  <c r="D15" i="3" s="1"/>
  <c r="H120" i="2"/>
  <c r="D16" i="3" s="1"/>
  <c r="H88" i="2"/>
  <c r="D14" i="3" s="1"/>
  <c r="H199" i="2"/>
  <c r="D18" i="3" s="1"/>
  <c r="H232" i="2"/>
  <c r="D21" i="3" s="1"/>
  <c r="H18" l="1"/>
  <c r="J18"/>
  <c r="G18"/>
  <c r="I18"/>
  <c r="K18"/>
  <c r="I16"/>
  <c r="H16"/>
  <c r="J16"/>
  <c r="J12"/>
  <c r="I12"/>
  <c r="E12"/>
  <c r="F9"/>
  <c r="E9"/>
  <c r="G9"/>
  <c r="E24"/>
  <c r="D25"/>
  <c r="E18" s="1"/>
  <c r="J21"/>
  <c r="I21"/>
  <c r="E21"/>
  <c r="J14"/>
  <c r="I14"/>
  <c r="K14"/>
  <c r="E14"/>
  <c r="J15"/>
  <c r="E15"/>
  <c r="H15"/>
  <c r="I15"/>
  <c r="H17"/>
  <c r="J17"/>
  <c r="I17"/>
  <c r="E17"/>
  <c r="K17"/>
  <c r="G17"/>
  <c r="I10"/>
  <c r="G10"/>
  <c r="H10"/>
  <c r="H26" s="1"/>
  <c r="H27" s="1"/>
  <c r="E10"/>
  <c r="K22"/>
  <c r="J22"/>
  <c r="E22"/>
  <c r="H263" i="2"/>
  <c r="F26" i="3"/>
  <c r="K26"/>
  <c r="J26" l="1"/>
  <c r="J27" s="1"/>
  <c r="K27"/>
  <c r="F28"/>
  <c r="F27"/>
  <c r="F29" s="1"/>
  <c r="G29" s="1"/>
  <c r="H29" s="1"/>
  <c r="E8"/>
  <c r="E20"/>
  <c r="E11"/>
  <c r="E7"/>
  <c r="E23"/>
  <c r="E13"/>
  <c r="E19"/>
  <c r="I26"/>
  <c r="I27" s="1"/>
  <c r="G26"/>
  <c r="G27" s="1"/>
  <c r="E16"/>
  <c r="I29" l="1"/>
  <c r="J29" s="1"/>
  <c r="K29" s="1"/>
  <c r="E25"/>
  <c r="G28"/>
  <c r="H28" s="1"/>
  <c r="I28" s="1"/>
  <c r="J28" s="1"/>
  <c r="K28" s="1"/>
</calcChain>
</file>

<file path=xl/sharedStrings.xml><?xml version="1.0" encoding="utf-8"?>
<sst xmlns="http://schemas.openxmlformats.org/spreadsheetml/2006/main" count="2364" uniqueCount="976">
  <si>
    <t>LIMPEZA DO TERRENO = ÁREA DO TERRENO</t>
  </si>
  <si>
    <t xml:space="preserve">ESCAVAÇÃO SAPATAS </t>
  </si>
  <si>
    <t>0,55 x 0,70</t>
  </si>
  <si>
    <t>0,65 x 0,85</t>
  </si>
  <si>
    <t>0,90 x 1,00</t>
  </si>
  <si>
    <t>1,00 x 1,05</t>
  </si>
  <si>
    <t>1,15 x 1,15</t>
  </si>
  <si>
    <t>1,00 x 1,00</t>
  </si>
  <si>
    <t>ESCAVAÇÃO ACESSO DE PEDESTRES</t>
  </si>
  <si>
    <t xml:space="preserve">REATERRO </t>
  </si>
  <si>
    <t>VOLUME DA ESCAVAÇÃO - VOLUME DE CONC. DAS SAPATAS + PILARETES</t>
  </si>
  <si>
    <t>VOLUME DE ESCAVAÇÃO</t>
  </si>
  <si>
    <t>VOLUME DE CONC. SAPATAS + PILARETES</t>
  </si>
  <si>
    <t>ESTRUTURAL FL. 05/13</t>
  </si>
  <si>
    <t>28,84 m2 x 0,07 m</t>
  </si>
  <si>
    <t xml:space="preserve">ATERRO INTERNO </t>
  </si>
  <si>
    <t>área</t>
  </si>
  <si>
    <t>INFORMÁTICA</t>
  </si>
  <si>
    <t>DIREÇÃO/TÉCNICOS/REUNIÕES</t>
  </si>
  <si>
    <t>ÁREA DE SERVIÇO</t>
  </si>
  <si>
    <t>DESPENSA</t>
  </si>
  <si>
    <t>SALA DE ATIVIDADES</t>
  </si>
  <si>
    <t>BH FEMININO</t>
  </si>
  <si>
    <t>BH MASCULINO</t>
  </si>
  <si>
    <t>SALÃO</t>
  </si>
  <si>
    <t>PALCO</t>
  </si>
  <si>
    <t>VARANDA 1</t>
  </si>
  <si>
    <t>VARANDA 2</t>
  </si>
  <si>
    <t>GALPAO ABERTO EM CANTEIRO DE OBRA, COM ESTRUTURA EM MADEIRA (REAPROVEITAMENTO 3X) E TELHA ONDULADA 6MM, INCLUINDO PISO CIMENTADO COM PREPARO DO TERRENO</t>
  </si>
  <si>
    <t>ALOJAMENTO/ESCRITÓRIO</t>
  </si>
  <si>
    <t>GALPÃO CARPINTARIA/ARMAÇÃO</t>
  </si>
  <si>
    <t>LASTRO DE CONCRETO SOB SAPATAS H=7,00 cm</t>
  </si>
  <si>
    <t>descrição</t>
  </si>
  <si>
    <t>total</t>
  </si>
  <si>
    <t>FL. 05/13 - PROJ. ESTRUTURAL</t>
  </si>
  <si>
    <t>VIGAS DO CINTAMENTO</t>
  </si>
  <si>
    <t>FL. 06 e 07/13 - PROJ. ESTRUTURAL</t>
  </si>
  <si>
    <t>s.total</t>
  </si>
  <si>
    <t>FORMA TABUA PARA CONCRETO EM FUNDACAO C/ REAPROVEITAMENTO 5X</t>
  </si>
  <si>
    <t>FORMA PARA FUNDAÇÕES (m2)</t>
  </si>
  <si>
    <t>AÇO CA-60 5.0 mm (kg)</t>
  </si>
  <si>
    <t>AÇO CA-50 DE 6,3 A 12,5 mm</t>
  </si>
  <si>
    <t>AÇO CA-50 DE 16 A 25 mm</t>
  </si>
  <si>
    <t>SAPATAS E PILARETES</t>
  </si>
  <si>
    <t>74115/001</t>
  </si>
  <si>
    <t>EXECUÇÃO DE LASTRO EM CONCRETO (1:2,5:6), PREPARO MANUAL</t>
  </si>
  <si>
    <t>74138/004</t>
  </si>
  <si>
    <t>CONCRETO USINADO BOMBEADO FCK=30MPA, INCLUSIVE LANCAMENTO E ADENSAMENTO</t>
  </si>
  <si>
    <t>73942/002</t>
  </si>
  <si>
    <t>ARMACAO DE ACO CA-60 DIAM. 3,4 A 6,0MM.- FORNECIMENTO / CORTE (C/PERDA DE 10%) / DOBRA / COLOCAÇÃO.</t>
  </si>
  <si>
    <t xml:space="preserve">74254/001 </t>
  </si>
  <si>
    <t>ARMACAO ACO CA-50 DIAM.16,0 (5/8) À 25,0MM (1) - FORNECIMENTO/ CORTE(PERDA DE 10%) / DOBRA / COLOCAÇÃO.</t>
  </si>
  <si>
    <t>CONCRETO USINADO FCK = 30 MPA EM FUNDAÇÕES</t>
  </si>
  <si>
    <t>4.1.5</t>
  </si>
  <si>
    <t>4.1.6</t>
  </si>
  <si>
    <t>FORMA PARA ESTRUTURAS DE CONCRETO (PILAR, VIGA E LAJE) EM CHAPA DE MADEIRA COMPENSADA RESINADA, DE 1,10 X 2,20, ESPESSURA = 12 MM, 03 UTILIZACOES. (FABRICACAO, MONTAGEM E DESMONTAGEM)</t>
  </si>
  <si>
    <t>FORMA PARA PILARES/VIGAS E LAJES</t>
  </si>
  <si>
    <t>VIGAS DO TETO</t>
  </si>
  <si>
    <t>FL. 08/13 - PROJ. ESTRUTURAL</t>
  </si>
  <si>
    <t>VIGAS PLATIBANDA 1</t>
  </si>
  <si>
    <t>FL. 09/13 - PROJ. ESTRUTURAL</t>
  </si>
  <si>
    <t>VIGAS PLATIBANDA 2</t>
  </si>
  <si>
    <t>FL. 12/13 - PROJ. ESTRUTURAL</t>
  </si>
  <si>
    <t>LAJES MACIÇAS DO PAVTO TETO</t>
  </si>
  <si>
    <t>FL. 10 e 11/13 - PROJ. ESTRUTURAL</t>
  </si>
  <si>
    <t>PILARES</t>
  </si>
  <si>
    <t>FL. 13/13 - PROJ. ESTRUTURAL</t>
  </si>
  <si>
    <t>VERGAS 10X10 CM, PREMOLDADAS C/ CONCRETO FCK=15 MPA (PREPARO MECANICO), ACO CA-50 COM FORMAS TABUA DE PINHO 3A</t>
  </si>
  <si>
    <t>PORTAS DE 0,80 m</t>
  </si>
  <si>
    <t>s. total</t>
  </si>
  <si>
    <t>PORTAS DE 0,70 m</t>
  </si>
  <si>
    <t>PORTAS DE 1,00 m</t>
  </si>
  <si>
    <t>PORTA + ESQUADRIA DO ACESSO PRINC.</t>
  </si>
  <si>
    <t>JANELA DE 2,30 m</t>
  </si>
  <si>
    <t>JANELA DE 1,00 m</t>
  </si>
  <si>
    <t>JANELA DE 2,00 m</t>
  </si>
  <si>
    <t>BÁSCULA DE 1,20 m</t>
  </si>
  <si>
    <t>LAJE PRÉ-MOLDADA DE FORRO</t>
  </si>
  <si>
    <t>RUFO EM CONCRETO ARMADO</t>
  </si>
  <si>
    <t>SOBRE PLATIBANDA 1 - AREA FIBROCIMENTO</t>
  </si>
  <si>
    <t>SOBRE PLATIBANDA 2 - AREA TELHA METÁLICA</t>
  </si>
  <si>
    <t>SOBRE OITÕES PLATIBANDA 2 - AREA TELHA METÁLICA</t>
  </si>
  <si>
    <t>vãos</t>
  </si>
  <si>
    <t>tijolos (m2)</t>
  </si>
  <si>
    <t>PAR 6</t>
  </si>
  <si>
    <t>PAR 7</t>
  </si>
  <si>
    <t>PAR 8</t>
  </si>
  <si>
    <t>PAR 10 PLATIBANDA 1</t>
  </si>
  <si>
    <t>PAR 11 PLATIBANDA 1</t>
  </si>
  <si>
    <t>PAR 12 OITÕES PLATIBANDA 2</t>
  </si>
  <si>
    <t>CONTORNO DO PALCO</t>
  </si>
  <si>
    <t>ESCADA ACESSO À EDIFICAÇÃO</t>
  </si>
  <si>
    <t>ESCADA DE ACESSO DA RUA</t>
  </si>
  <si>
    <t>blocos (m2)</t>
  </si>
  <si>
    <t>cobogó (m2)</t>
  </si>
  <si>
    <t>ALVENARIA DE VEDAÇÃO DE BLOCOS VAZADOS DE CONCRETO DE 9X19X39CM (ESPESSURA 9CM) DE PAREDES COM ÁREA LÍQUIDA MENOR QUE 6M² SEM VÃOS E ARGAMASSA DE ASSENTAMENTO COM PREPARO MANUAL. AF_06/2014</t>
  </si>
  <si>
    <t>73937/001</t>
  </si>
  <si>
    <t>COBOGO DE CONCRETO (ELEMENTO VAZADO), 7X50X50CM, ASSENTADO COM ARGAMASSA TRACO 1:4 (CIMENTO E AREIA)</t>
  </si>
  <si>
    <t>mat</t>
  </si>
  <si>
    <t>madeira</t>
  </si>
  <si>
    <r>
      <t xml:space="preserve">area </t>
    </r>
    <r>
      <rPr>
        <i/>
        <sz val="12"/>
        <color indexed="8"/>
        <rFont val="Calibri"/>
        <family val="2"/>
      </rPr>
      <t>(m²)</t>
    </r>
  </si>
  <si>
    <t>pint. (m2)</t>
  </si>
  <si>
    <t>74139/001</t>
  </si>
  <si>
    <t>PORTA DE MADEIRA PARA BANHEIRO, EM CHAPA DE MADEIRA COMPENSADA, REVESTIDA COM LAMINADO TEXTURIZADO, 80X160CM, INCLUSO MARCO E DOBRADICAS</t>
  </si>
  <si>
    <t>PORTA DE MADEIRA PARA BANHEIRO, EM CHAPA DE MADEIRA COMPENSADA, REVESTIDA COM LAMINADO TEXTURIZADO, 60X160CM, INCLUSO MARCO E DOBRADICAS</t>
  </si>
  <si>
    <t>PORTA DE MADEIRA MACICA REGIONAL 1A, DE CORRER P/VIDRO, COM ADUELA E ALIZAR DE 1A, TRILHO E RODIZIOS</t>
  </si>
  <si>
    <t>PORTA DE MADEIRA PARA PINTURA, SEMI-OCA (LEVE OU MÉDIA), 80X210CM, ESPESSURA DE 3,5CM, INCLUSO DOBRADIÇAS FORNECIMENTO E INSTALAÇÃO. AF_08/2015</t>
  </si>
  <si>
    <t>PORTA DE MADEIRA PARA PINTURA, SEMI-OCA (LEVE OU MÉDIA), 70X210CM, ESPESSURA DE 3,5CM, INCLUSO DOBRADIÇAS FORNECIMENTO E INSTALAÇÃO. AF_08/2015</t>
  </si>
  <si>
    <t xml:space="preserve">ALCAPAO EM COMPENSADO DE MADEIRA CEDRO/VIROLA, 60X60X2CM, COM MARCO 7X3CM, ALIZAR DE 2A, DOBRADICAS EM LATAO CROMADO E TARJETA CROMADA </t>
  </si>
  <si>
    <t>METÁLICAS</t>
  </si>
  <si>
    <t>DE MADEIRA</t>
  </si>
  <si>
    <t>PORTAO PARA VEICULOS EM BARRAS DE FERRO RETANGULAR CHATA E TELA DE ARAME GALVANIZADO, FIO 8 BWG, MALHA QUADRADA 5X5CM, INCLUSIVE CADEADO E INTURA PVA EM PILARES DE APOIO DE CONCRETO</t>
  </si>
  <si>
    <t>PORTAO PARA PEDESTRES EM BARRAS DE FERRO RETANGULAR CHATA E TELA DE ARAME GALVANIZADO, FIO 8 BWG, MALHA QUADRADA 5X5CM, INCLUSIVE CADEADO E PINTURA PVA EM PILARES DE APOIO DE CONCRETO</t>
  </si>
  <si>
    <t>73932/001</t>
  </si>
  <si>
    <t>GRADE DE FERRO EM BARRA CHATA 3/16"</t>
  </si>
  <si>
    <t>GUARDA-CORPO COM CORRIMAO EM TUBO DE ACO GALVANIZADO 1 1/2"</t>
  </si>
  <si>
    <t>6.3</t>
  </si>
  <si>
    <t>FECHADURAS/FERRAGENS</t>
  </si>
  <si>
    <t xml:space="preserve">TRANQUETA DE LATAO CROMADO PARA FECHADURA DE PORTA DE BANHEIRO COM ROSETA DE LATAO CROMADO SEM FECHADURA E MACANETA </t>
  </si>
  <si>
    <t>FECHADURA BICO DE PAPAGAIO PARA PORTA DE CORRER INTERNA, CHAVE BIPARTIDA, ACABAMENTO PADRAO MEDIO</t>
  </si>
  <si>
    <t>FECHADURA DE EMBUTIR COM CILINDRO, EXTERNA, COMPLETA, ACABAMENTO PADRÃO MÉDIO, INCLUSO EXECUÇÃO DE FURO - FORNECIMENTO E INSTALAÇÃO. AF_08/2015</t>
  </si>
  <si>
    <t>JANELA BASCULANTE DE ALUMINIO</t>
  </si>
  <si>
    <t>JANELA DE CORRER EM ALUMINIO, COM QUATRO FOLHAS PARA VIDRO, DUAS FIXAS E DUAS MOVEIS, INCLUSO GUARNICAO E VIDRO LISO INCOLOR</t>
  </si>
  <si>
    <t>PORTA DE ALUMÍNIO DE ABRIR COM GUARNIÇÃO, FIXAÇÃO COM PARAFUSOS - FORNECIMENTO E INSTALAÇÃO. AF_08/2015</t>
  </si>
  <si>
    <t>ESQUADRIAS DE MADEIRA</t>
  </si>
  <si>
    <t>PORTA DE MADEIRA P/BANHEIRO 0,80 x 1,60 m</t>
  </si>
  <si>
    <t>mad/lam</t>
  </si>
  <si>
    <t>PORTA DE MADEIRA P/BANHEIRO 0,60 x 1,60 m</t>
  </si>
  <si>
    <t>ALÇAPÃO P/PINTURA</t>
  </si>
  <si>
    <t>PORTA DE MADEIRA MACIÇA DE CORRER</t>
  </si>
  <si>
    <t>PORTA DE MADEIRA P/PINTURA 70/210</t>
  </si>
  <si>
    <t>PORTA DE MADEIRA P/PINTURA 80/210</t>
  </si>
  <si>
    <t>ESQUADRIAS METÁLICAS</t>
  </si>
  <si>
    <t>GRADE DE FERRO EM BARRA CHATA - GRADIL</t>
  </si>
  <si>
    <t>ferro</t>
  </si>
  <si>
    <t>cont</t>
  </si>
  <si>
    <t>PORTÃO P/VEICULOS</t>
  </si>
  <si>
    <t>PORTÃO P/PEDESTRES</t>
  </si>
  <si>
    <t>GUARDA CORPO - PORTÃO DE ACESSO/ACESSO/VARANDA</t>
  </si>
  <si>
    <t>tubo</t>
  </si>
  <si>
    <t>alum</t>
  </si>
  <si>
    <t>basc</t>
  </si>
  <si>
    <t>JANELA DE CORRER EM ALUMINIO</t>
  </si>
  <si>
    <t>PORTA DE ALUMINIO ACESSO PRINCIPAL</t>
  </si>
  <si>
    <t>6.1.6</t>
  </si>
  <si>
    <t>6.2.4</t>
  </si>
  <si>
    <t>6.2.5</t>
  </si>
  <si>
    <t>6.2.6</t>
  </si>
  <si>
    <t>6.2.7</t>
  </si>
  <si>
    <t>6.3.1</t>
  </si>
  <si>
    <t>TRANQUETA PARA BANHEIRO</t>
  </si>
  <si>
    <t>FECHADURA PARA PORTA DE CORRER</t>
  </si>
  <si>
    <t>6.3.2</t>
  </si>
  <si>
    <t>FECHADURA PARA PORTA DE ABRIR - MADEIRA</t>
  </si>
  <si>
    <t>6.3.3</t>
  </si>
  <si>
    <t>REVESTIMENTOS</t>
  </si>
  <si>
    <t>CHAPISCO APLICADO TANTO EM PILARES E VIGAS DE CONCRETO COMO EM ALVENARIAS DE PAREDES INTERNAS, COM COLHER DE PEDREIRO. ARGAMASSA TRAÇO 1:3 COM PREPARO EM BETONEIRA 400L. AF_06/2014</t>
  </si>
  <si>
    <t>LADRILHO HIDRÁULICO PASTILHADO</t>
  </si>
  <si>
    <t>PISO TIPO PLURIGOMA PRETO</t>
  </si>
  <si>
    <t xml:space="preserve"> </t>
  </si>
  <si>
    <t>TOTAL DO ITEN 7.3 = ÁREA DE PISO - ÁREA DO SALÃO + PALCO</t>
  </si>
  <si>
    <t>PINTURA ACRÍLICA EM TETOS - TOTAL ITEN 16.1.2</t>
  </si>
  <si>
    <t>PINTURA ACRÍLICA EM PAREDES - TOTAL ITEN 16.1.1</t>
  </si>
  <si>
    <t>TOTAL DA COMPOSIÇÃO (PERÍODO DA OBRA)</t>
  </si>
  <si>
    <t>CHAPISCO APLICADO TANTO EM PILARES E VIGAS DE CONCRETO COMO EM ALVENARIA DE FACHADA COM PRESENÇA DE VÃOS, COM COLHER DE PEDREIRO. ARGAMASSA TRAÇO 1:3 COM PREPARO EM BETONEIRA 400L. AF_06/2014</t>
  </si>
  <si>
    <t>COM ARGAMASSA</t>
  </si>
  <si>
    <t>7.1.1</t>
  </si>
  <si>
    <t>7.1.2</t>
  </si>
  <si>
    <t>EMBOÇO, PARA RECEBIMENTO DE CERÂMICA, EM ARGAMASSA TRAÇO 1:2:8, PREPARO MECÂNICO COM BETONEIRA 400L, APLICADO MANUALMENTE EM FACES INTERNAS DE PAREDES DE AMBIENTES COM ÁREA ENTRE 5M2 E 10M2, ESPESSURA DE 20MM, COM EXECUÇÃO DE TALISCAS. AF_06/2014</t>
  </si>
  <si>
    <t>MASSA ÚNICA, PARA RECEBIMENTO DE PINTURA, EM ARGAMASSA TRAÇO 1:2:8, PREPARO MECÂNICO COM BETONEIRA 400L, APLICADA MANUALMENTE EM FACES INTERNAS DE PAREDES DE AMBIENTES COM ÁREA MENOR QUE 10M2, ESPESSURA DE 20MM , COM EXECUÇÃO DE TALISCAS. AF_06/2014</t>
  </si>
  <si>
    <t>7.1.3</t>
  </si>
  <si>
    <t>7.1.4</t>
  </si>
  <si>
    <t>ACABAMENTOS</t>
  </si>
  <si>
    <t>REVESTIMENTO CERÂMICO PARA PAREDES INTERNAS COM PLACAS TIPO GRÊS OU SEMI-GRÊS DE DIMENSÕES 20X20 CM APLICADAS EM AMBIENTES DE ÁREA MAIOR QUE 5 M² NA ALTURA INTEIRA DAS PAREDES. AF_06/2014</t>
  </si>
  <si>
    <t>REVESTIMENTO CERÂMICO PARA PAREDES EXTERNAS EM PASTILHAS DE PORCELANA 5 X 5 CM (PLACAS DE 30 X 30 CM), ALINHADAS A PRUMO, APLICADO EM PANOS SEM VÃOS. AF_06/2014</t>
  </si>
  <si>
    <t>ARGAMASSA</t>
  </si>
  <si>
    <t>CHAPISCO EM PAREDES INTERNAS</t>
  </si>
  <si>
    <t>AREA DE SERVIÇO</t>
  </si>
  <si>
    <t>DEPÓSITO</t>
  </si>
  <si>
    <t>6,68/2</t>
  </si>
  <si>
    <t>FRENTE</t>
  </si>
  <si>
    <t>3,65/2</t>
  </si>
  <si>
    <t>CHAPISCO EM PAREDES EXTERNAS</t>
  </si>
  <si>
    <t>TOPO DE MARQUISE</t>
  </si>
  <si>
    <t>FUNDOS</t>
  </si>
  <si>
    <t>LATERAL DIREITA</t>
  </si>
  <si>
    <t>LATERAL ESQUERDA</t>
  </si>
  <si>
    <t>EMBOÇO PARA CERÂMICA</t>
  </si>
  <si>
    <t>EMBOÇO OU MASSA ÚNICA EM ARGAMASSA TRAÇO 1:2:8, PREPARO MECÂNICO COM BETONEIRA 400 L, APLICADA MANUALMENTE EM PANOS DE FACHADA COM PRESENÇA DE VÃOS, ESPESSURA DE 25 MM. AF_06/2014</t>
  </si>
  <si>
    <t>7.1.5</t>
  </si>
  <si>
    <t>MASSA ÚNICA  INTERNA P/PINTURA</t>
  </si>
  <si>
    <t>EMBOÇO OU MASSA ÚNICA  P/FACHADAS</t>
  </si>
  <si>
    <t>ALVENARIAS DE VEDAÇÃO E DIVISÓRIAS</t>
  </si>
  <si>
    <t>7.2.1</t>
  </si>
  <si>
    <t>7.2.2</t>
  </si>
  <si>
    <t>divis. (m2)</t>
  </si>
  <si>
    <t>DIVISÓRIAS EM BANHEIROS</t>
  </si>
  <si>
    <t>BANHEIROS FEM. E MASCULINO</t>
  </si>
  <si>
    <t>REVESTIMENTO CERÂMICO EM PAREDES EXTERNAS</t>
  </si>
  <si>
    <t>REVESTIMENTO CERÂMICO EM PAREDES INTERNAS</t>
  </si>
  <si>
    <t>VIDROS E ESPELHOS</t>
  </si>
  <si>
    <t>7.3</t>
  </si>
  <si>
    <t>FORROS</t>
  </si>
  <si>
    <t>7.3.1</t>
  </si>
  <si>
    <t>73986/001</t>
  </si>
  <si>
    <t>FORRO DE GESSO EM PLACAS 60X60CM, ESPESSURA 1,2CM, INCLUSIVE FIXACAO COM ARAME</t>
  </si>
  <si>
    <t>FORRO DE GESSO</t>
  </si>
  <si>
    <t>VIDRO LISO 4 mm</t>
  </si>
  <si>
    <t>JANELA BASCULANTE DE ALUMINIO (6.2.5)</t>
  </si>
  <si>
    <t>PORTA DE ALUMINIO ACESSO PRINCIPAL (6.2.7)</t>
  </si>
  <si>
    <t xml:space="preserve">8.2 </t>
  </si>
  <si>
    <t>74125/002</t>
  </si>
  <si>
    <t>ESPELHO CRISTAL ESPESSURA 4MM, COM MOLDURA EM ALUMINIO E COMPENSADO 6MM PLASTIFICADO COLADO</t>
  </si>
  <si>
    <t>ESPELHO</t>
  </si>
  <si>
    <t>BH FEMININO - SOBRE A BANCADA DO LAVATÓRIO</t>
  </si>
  <si>
    <t>BH MASCULINO - SOBRE A BANCADA DO LAVATÓRIO</t>
  </si>
  <si>
    <t>área (m2)</t>
  </si>
  <si>
    <t>rodapé (m)</t>
  </si>
  <si>
    <t>CONTRAPISO/LASTRO DE CONCRETO NAO-ESTRUTURAL, E=5CM, PREPARO COM BETONEIRA</t>
  </si>
  <si>
    <t>CONTRAPISO EM ARGAMASSA TRAÇO 1:4 (CIMENTO E AREIA), PREPARO MECÂNICO COM BETONEIRA 400 L, APLICADO EM ÁREAS SECAS MAIORES QUE 10M2 SOBRE LAJE, ADERIDO, ESPESSURA 2CM, ACABAMENTO NÃO REFORÇADO. AF_06/2014</t>
  </si>
  <si>
    <t>CONTRAPISO EM ARGAMASSA TRAÇO 1:4 (CIMENTO E AREIA), PREPARO MECÂNICO COM BETONEIRA 400 L, APLICADO EM ÁREAS SECAS MENORES QUE 10M2 SOBRE LAJE, ADERIDO, ESPESSURA 2CM, ACABAMENTO NÃO REFORÇADO. AF_06/2014</t>
  </si>
  <si>
    <t>&lt; 5,00 m2</t>
  </si>
  <si>
    <t>&gt; 10 m2</t>
  </si>
  <si>
    <t>lastro (m2)</t>
  </si>
  <si>
    <t>9.1.1</t>
  </si>
  <si>
    <t>9.2.1</t>
  </si>
  <si>
    <t>9.2.2</t>
  </si>
  <si>
    <t>REVESTIMENTO CERÂMICO PARA PISO COM PLACAS TIPO GRÊS DE DIMENSÕES 45X45 CM APLICADA EM AMBIENTES DE ÁREA MENOR QUE 5 M2. AF_06/2014</t>
  </si>
  <si>
    <t>REVESTIMENTO CERÂMICO PARA PISO COM PLACAS TIPO GRÊS DE DIMENSÕES 45X45 CM APLICADA EM AMBIENTES DE ÁREA MAIOR QUE 10 M2. AF_06/2014</t>
  </si>
  <si>
    <t>73892/002</t>
  </si>
  <si>
    <t>EXECUÇÃO DE PASSEIO (CALÇADA) EM CONCRETO 12 MPA, TRAÇO 1:3:5 (CIMENTO/AREIA/BRITA), PREPARO MECÂNICO, ESPESSURA 7CM, COM JUNTA DE DILATAÇÃO EM MADEIRA, INCLUSO LANÇAMENTO E ADENSAMENTO</t>
  </si>
  <si>
    <t>9.3.1</t>
  </si>
  <si>
    <t>9.3.2</t>
  </si>
  <si>
    <t>9.4.1</t>
  </si>
  <si>
    <t>9.4.2</t>
  </si>
  <si>
    <t>PISO DE CONCRETO ACABAMENTO RÚSTICO ESPESSURA 7CM COM JUNTAS EM MAD.</t>
  </si>
  <si>
    <t>LASTRO DE CONCRETO EM PISOS</t>
  </si>
  <si>
    <t>CONTRAPISO ÁREA MENOR QUE 10 m2</t>
  </si>
  <si>
    <t>CONTRAPISO ÁREA MAIOR QUE 10 m2</t>
  </si>
  <si>
    <t>CERÂMICA EM ÁREAS MENORES QUE 5 m2</t>
  </si>
  <si>
    <t>CERÂMICA EM ÁREAS MAIORES QUE 10 m2</t>
  </si>
  <si>
    <t>REVESTIMENTO EM PISO INTERNO</t>
  </si>
  <si>
    <t>PASSEIOS E CALÇADAS</t>
  </si>
  <si>
    <t>PISO EM CONCRETO C/ACABAMENTO RUSTICO</t>
  </si>
  <si>
    <t>FL. 01 - PROJ. ARQUITETURA</t>
  </si>
  <si>
    <t>PASSEIO FRONTAL</t>
  </si>
  <si>
    <t>9.5.1</t>
  </si>
  <si>
    <t>9.5.2</t>
  </si>
  <si>
    <t>SOLEIRA DE MARMORE BRANCO, LARGURA 15CM, ESPESSURA 3CM, ASSENTADA SOBRE ARGAMASSA TRACO 1:4 (CIMENTO E AREIA)</t>
  </si>
  <si>
    <t>RODAPÉ CERÂMICO DE 7CM DE ALTURA COM PLACAS TIPO GRÊS DE DIMENSÕES 45X45CM. AF_06/2014</t>
  </si>
  <si>
    <t>PORTA 0,80 m</t>
  </si>
  <si>
    <t>PORTA 0,70 m</t>
  </si>
  <si>
    <t>PORTA 1,00 m</t>
  </si>
  <si>
    <t>PORTA DE ACESSO 2,94 m</t>
  </si>
  <si>
    <t>PORTÃO DE ACESSO DA RUA 1,80 m</t>
  </si>
  <si>
    <t>SOLEIRA DE MARMORE 0,15 m</t>
  </si>
  <si>
    <t>74111/001</t>
  </si>
  <si>
    <t>SOLEIRA DE MARMORE BRANCO, LARGURA 5CM, ESPESSURA 3CM, ASSENTADA COM ARGAMASSA COLANTE</t>
  </si>
  <si>
    <t>9.5.3</t>
  </si>
  <si>
    <t>SOLEIRA DE MARMORE 0,05 m</t>
  </si>
  <si>
    <t>ESCADA DE ACESSO À EDIFICAÇÃO</t>
  </si>
  <si>
    <t>RAMPA E VARANDA LAT ESQUERDA</t>
  </si>
  <si>
    <t>RODAPÉ EM CERÂMICA</t>
  </si>
  <si>
    <t>ESTRUTURA DE MADEIRA DE LEI PRIMEIRA QUALIDADE, SERRADA, NAO APARELHADA, PARA TELHAS ONDULADAS, VAOS ATE 7M</t>
  </si>
  <si>
    <t>TELHAMENTO COM TELHA DE FIBROCIMENTO ONDULADA, ESPESSURA 6MM, INCLUSO JUNTAS DE VEDACAO E ACESSORIOS DE FIXACAO, EXCLUINDO MADEIRAMENTO</t>
  </si>
  <si>
    <t>COBERTURA EM TELHA TERMOACUSTICA TIPO TELHA/TELHA EM AÇO GALVANIZADO TRAPEZOIDAL 40, E = 0,43MM, PINT. FACE SUP. E INFER. COR BRANCA, INC. ACESS. FIX. NUCLEO EM POLIURETANO (INJEÇÃO CONTÍNUA), E = 30MM, REF. SANTO ANDRÉ, PANISSOL, METFORM</t>
  </si>
  <si>
    <t>REATERRO DE VALA COM MATERIAL GRANULAR REAPROVEITADO ADENSADO E VIBRADO</t>
  </si>
  <si>
    <t>ESTRUTURA E COBERTURA</t>
  </si>
  <si>
    <t>10.1.2</t>
  </si>
  <si>
    <t>10.1.3</t>
  </si>
  <si>
    <t>10.1.4</t>
  </si>
  <si>
    <t>RUFOS E CALHAS</t>
  </si>
  <si>
    <t xml:space="preserve">ESTRUTURA DE MADEIRA </t>
  </si>
  <si>
    <t>ESTRUTURA METÁLICA</t>
  </si>
  <si>
    <t>TELHAMENTO COM TELHAS DE FIBROCIMENTO</t>
  </si>
  <si>
    <t>COBERTURA C/TELHAS TERMOACUSTICAS METALICAS</t>
  </si>
  <si>
    <t>74098/001</t>
  </si>
  <si>
    <t>ESTRUTURA METALICA EM TESOURAS OU TRELICAS, VAO LIVRE DE 12M, FORNECIMENTO E MONTAGEM, NAO SENDO CONSIDERADOS OS FECHAMENTOS METALICOS, AS COLUNAS, OS SERVICOS GERAIS EM ALVENARIA E CONCRETO, AS TELHAS DE COBERTURA E A PINTURA DE ACABAMENTO</t>
  </si>
  <si>
    <t>RUFO EM CONCRETO ARMADO, LARGURA 40CM, ESPESSURA 3CM</t>
  </si>
  <si>
    <t>CALHA METÁLICA</t>
  </si>
  <si>
    <t>totais</t>
  </si>
  <si>
    <t>15.1</t>
  </si>
  <si>
    <t>APLICAÇÃO E LIXAMENTO DE MASSA LÁTEX EM PAREDES, DUAS DEMÃOS. AF_06/2014</t>
  </si>
  <si>
    <t>APLICAÇÃO DE FUNDO SELADOR ACRÍLICO EM PAREDES, UMA DEMÃO. AF_06/2014</t>
  </si>
  <si>
    <t>APLICAÇÃO MANUAL DE PINTURA COM TINTA LÁTEX ACRÍLICA EM TETO, DUAS DEMÃOS. AF_06/2014</t>
  </si>
  <si>
    <t>APLICAÇÃO E LIXAMENTO DE MASSA LÁTEX EM TETO, UMA DEMÃO. AF_06/2014</t>
  </si>
  <si>
    <t>APLICAÇÃO MANUAL DE PINTURA COM TINTA LÁTEX ACRÍLICA EM PAREDES, DUAS DEMÃOS. AF_06/2014</t>
  </si>
  <si>
    <t>15.2</t>
  </si>
  <si>
    <t>SOBRE ESTRUTURAS METÁLICAS</t>
  </si>
  <si>
    <t>PINTURA ESMALTE ACETINADO PARA MADEIRA, DUAS DEMAOS, SOBRE FUNDO NIVELADOR BRANCO</t>
  </si>
  <si>
    <t>74145/001</t>
  </si>
  <si>
    <t>PINTURA ESMALTE FOSCO, DUAS DEMAOS, SOBRE SUPERFICIE METALICA, INCLUSO UMA DEMAO DE FUNDO ANTICORROSIVO. UTILIZACAO DE REVOLVER ( AR-COMPRIMIDO)</t>
  </si>
  <si>
    <t>SOBRE PAREDES E TETOS</t>
  </si>
  <si>
    <t>FUNDO SELADOR EM PAREDES</t>
  </si>
  <si>
    <t>PINTURA INTERNA - TOTAL ITEN 7.1.4</t>
  </si>
  <si>
    <t>PINTURA EXTERNA - TOTAL ITEN 7.1.5</t>
  </si>
  <si>
    <t>MASSA LATEX EM TETOS</t>
  </si>
  <si>
    <t>REVESTIMENTO DE PISO COM PLACAS DE BORRACHA PLURIGOMA PRETO PASTILHADO OU EQUIVALENTE, INCLUSIVE ARREMATE.</t>
  </si>
  <si>
    <t>9.4.4</t>
  </si>
  <si>
    <t>MASSA EM PAREDES INTERNAS - TOTAL ITEN 7.1.4</t>
  </si>
  <si>
    <t>ESMALTE S/MADEIRA - TOTAL ITEN 6.1</t>
  </si>
  <si>
    <t>ESMALTE S/SUP. METÁLICA - TOTAL ITEN 6.2</t>
  </si>
  <si>
    <t>16.1</t>
  </si>
  <si>
    <t>IMPERMEABILIZAÇÕES</t>
  </si>
  <si>
    <t>16.1.1</t>
  </si>
  <si>
    <t>74033/001</t>
  </si>
  <si>
    <t>IMPERMEABILIZACAO DE SUPERFICIE COM GEOMEMBRANA (MANTA TERMOPLASTICA LISA) TIPO PEAD, E=2MM.</t>
  </si>
  <si>
    <t>16.2</t>
  </si>
  <si>
    <t>URBANIZAÇÃO DA ÁREA</t>
  </si>
  <si>
    <t>LAJE DE COBERTURA DAS VARANDAS</t>
  </si>
  <si>
    <t>16.2.1</t>
  </si>
  <si>
    <t>REVOLVIMENTO MANUAL DE SOLO, PROFUNDIDADE ATÉ 20CM</t>
  </si>
  <si>
    <t>16.2.2</t>
  </si>
  <si>
    <t xml:space="preserve">PLANTIO DE GRAMA ESMERALDA EM ROLO </t>
  </si>
  <si>
    <t>73899/002</t>
  </si>
  <si>
    <t>DEMOLICAO DE ALVENARIA DE TIJOLOS FURADOS S/REAPROVEITAMENTO</t>
  </si>
  <si>
    <t>74131/006</t>
  </si>
  <si>
    <t>QUADRO DE DISTRIBUICAO DE ENERGIA DE EMBUTIR, EM CHAPA METALICA, PARA 32 DISJUNTORES TERMOMAGNETICOS MONOPOLARES, COM BARRAMENTO TRIFASICO E NEUTRO, FORNECIMENTO E INSTALACAO</t>
  </si>
  <si>
    <t>73953/002</t>
  </si>
  <si>
    <t>LUMINARIA TIPO CALHA, DE SOBREPOR, COM REATOR DE PARTIDA RAPIDA E LAMPADA FLUORESCENTE 2X20W, COMPLETA, FORNECIMENTO E INSTALACAO</t>
  </si>
  <si>
    <t>74041/003</t>
  </si>
  <si>
    <t>CENTRO PÚBLICO DE CONVIVÊNCIA - ITARANA/ES</t>
  </si>
  <si>
    <t>LUMINARIA GLOBO VIDRO LEITOSO /PLAFONIER/BOCAL/ LAMPADA INCANDESC. 100W</t>
  </si>
  <si>
    <t>PEITORIL EM MARMORE BRANCO, LARGURA DE 15CM, ASSENTADO COM ARGAMASSA TRACO 1:4 (CIMENTO E AREIA MEDIA), PREPARO MANUAL DA ARGAMASSARACO 1:4 (CIMENTO E AREIA MEDIA), PREPARO MANUAL DA ARGAMASSA</t>
  </si>
  <si>
    <t xml:space="preserve">PEITORIL EM GRANITO/MÁRMORE </t>
  </si>
  <si>
    <t>RUFO TIPO CHAPIM (PEITORIL EM GRANITO/MARMORE)</t>
  </si>
  <si>
    <t>SOBRE 1 - AREA TELHA FIBROCIMENTO</t>
  </si>
  <si>
    <t>SOBRE TOPO DA MOLDURA DAS VARANDAS</t>
  </si>
  <si>
    <t>CALHA EM CHAPA DE ACO GALVANIZADO NUMERO 24, DESENVOLVIMENTO DE 50CM</t>
  </si>
  <si>
    <t>16.1.2</t>
  </si>
  <si>
    <t>PREPARAÇÃO DO SOLO PARA GRAMADO</t>
  </si>
  <si>
    <t>ÁREA DE GRAMA</t>
  </si>
  <si>
    <t>PLANTIO GRAMA ESMERALDA</t>
  </si>
  <si>
    <t>DEMOLIÇÃO DE ALVEN. EM REPAROS DE MURO E P/GRADE</t>
  </si>
  <si>
    <t>DEMOLIÇÃO PARA COLOCAÇÃO DE GRADE FRONTAL  E PORTÕES</t>
  </si>
  <si>
    <t>espes. (m)</t>
  </si>
  <si>
    <t>alt. (m)</t>
  </si>
  <si>
    <t>DEMOLIÇÃO PARA RECOMPOSIÇÃO DE MUROS EM DIVISAS</t>
  </si>
  <si>
    <t>ALVENARIA DE VEDAÇÃO DE BLOCOS CERÂMICOS FURADOS NA VERTICAL DE 9X19X39CM (ESPESSURA 9CM) DE PAREDES COM ÁREA LÍQUIDA MAIOR OU IGUAL A 6M² SEM VÃOS E ARGAMASSA DE ASSENTAMENTO COM PREPARO MANUAL. AF_06/2014</t>
  </si>
  <si>
    <t xml:space="preserve"> RECOMPOSIÇÃO DE MUROS EM DIVISAS</t>
  </si>
  <si>
    <t>REBOCO DE RECOMPOSIÇÃO DO MURO</t>
  </si>
  <si>
    <t xml:space="preserve">quant. </t>
  </si>
  <si>
    <t>MURO REFEITO</t>
  </si>
  <si>
    <t>% DE CONSERTO NO MURO EXISTENTE</t>
  </si>
  <si>
    <t>ÁREA TOTAL DA OBRA</t>
  </si>
  <si>
    <t xml:space="preserve"> LIMPEZA FINAL DA OBRA </t>
  </si>
  <si>
    <t>Total  16</t>
  </si>
  <si>
    <t>ADMINISTRAÇÃO LOCAL</t>
  </si>
  <si>
    <t xml:space="preserve"> ENGENHEIRO CIVIL DE OBRA JUNIOR</t>
  </si>
  <si>
    <t xml:space="preserve"> ALMOXARIFE</t>
  </si>
  <si>
    <t>ENCARREGADO GERAL DE OBRAS</t>
  </si>
  <si>
    <t>17.1</t>
  </si>
  <si>
    <t>Total  17</t>
  </si>
  <si>
    <t>CAIXA ENTERRADA PARA INSTALACOES TELEFONICAS TIPO R1 0,60X0,35X0,50MM BLOCOS DE CONCRETO ESTRUTURAL</t>
  </si>
  <si>
    <t>TAMPAO FOFO P/ CAIXA R1 PADRAO TELEBRAS COMPLETO - FORNECIMENTO E INSTALACAO</t>
  </si>
  <si>
    <t>INSTALAÇÕES TELEFÔNICAS/REDE DE DADOS/INTERFONE</t>
  </si>
  <si>
    <t>QUADRO DE DISTRIBUICAO PARA TELEFONE N.4, 60X60X12CM EM CHAPA METALICA, DE EMBUTIR, SEM ACESSORIOS, PADRAO TELEBRAS, FORNECIMENTO E INSTALACAO</t>
  </si>
  <si>
    <t>QUADRO DE DISTRIBUICAO PARA TELEFONE N.3, 40X40X12CM EM CHAPA METALICA, DE EMBUTIR, SEM ACESSORIOS, PADRAO TELEBRAS, FORNECIMENTO E INSTALACAO</t>
  </si>
  <si>
    <t>14.1</t>
  </si>
  <si>
    <t>14.2</t>
  </si>
  <si>
    <t>14.3</t>
  </si>
  <si>
    <t>14.4</t>
  </si>
  <si>
    <t>14.5</t>
  </si>
  <si>
    <t>14.6</t>
  </si>
  <si>
    <t>14.7</t>
  </si>
  <si>
    <t>14.8</t>
  </si>
  <si>
    <t>14.9</t>
  </si>
  <si>
    <t>ELETRODUTO DE PVC RIGIDO ROSCAVEL DN 50MM (2"), INCL CONEXOES, FORNECIMENTO E INSTALACAO</t>
  </si>
  <si>
    <t>ELETRODUTO DE PVC FLEXIVEL CORRUGADO DN 25MM (1") FORNECIMENTO E INSTALACAO</t>
  </si>
  <si>
    <t>PASSEIO</t>
  </si>
  <si>
    <t>PÁTEO</t>
  </si>
  <si>
    <t>quadro 3</t>
  </si>
  <si>
    <t>quadro 4</t>
  </si>
  <si>
    <t>QUADRO DE DISTRIBUICAO PARA TELEFONE N.2, 20X20X12CM EM CHAPA METALICA, DE EMBUTIR, SEM ACESSORIOS, PADRAO TELEBRAS, FORNECIMENTO E INSTALACAO</t>
  </si>
  <si>
    <t>CAIXA PVC 4" X4 " PARA ELETRODUTO</t>
  </si>
  <si>
    <t>ELETRODUTO PVC FLEXIVEL CORRUGADO 32MM TIPO TIGREFLEX OU EQUIV</t>
  </si>
  <si>
    <t>CABO PAR TRANÇADO CAT 5E</t>
  </si>
  <si>
    <t>elet 1"</t>
  </si>
  <si>
    <t>elet 2"</t>
  </si>
  <si>
    <t>quadro 2</t>
  </si>
  <si>
    <t>PONTO PADRÃO DE CAMPAINHA - CONSIDERANDO ELETRODUTO PVC RIGIDO DE 3/4" INCLUSIVE CONEXÕES (5,0M), FIO ISOLADO PVC DE 2,5 MM2 (12,00M) E CAIXA ESTAMPADA 4X2" (1UND)</t>
  </si>
  <si>
    <t>campainh</t>
  </si>
  <si>
    <t xml:space="preserve"> EXTINTOR INCENDIO TP PO QUIMICO 4KG FORNECIMENTO E COLOCACAO</t>
  </si>
  <si>
    <t>PONTO PARA SETA INDICATIVA DE SAÍDA, INC. SETA EM ACRÍLICO, COM FONTE ALIMENTADORA PRÓPRIA QUE ASSEGURE UM FUNCIONAMENTO MINIMO DE 1 H, PARA QUANDO OCORRER FALTA  DE ENERGIA NA REDE PÚBLICA CONFORME PROJETO</t>
  </si>
  <si>
    <t>PONTO PARA ILUMINAÇÃO DE EMERGÊNCIA COMPLETO, INCLUSIVE BLOCO AUTÔNOMO DE ILUMINAÇÃO 2X9 W COM TOMADA UNIVERSAL</t>
  </si>
  <si>
    <t>PLACA DE SINALIZAÇÃO DE SEGURANÇA CODIGO 14 - 315/158(NBR 13.434); CÓDIGO S3(NT 14/2010-ES) ("SAIDA DE EMERGÊNCIA" - SETA VERTICAL)</t>
  </si>
  <si>
    <t>SETA INDICATIVA LUMINOSA DE SAÍDA (PTAS)</t>
  </si>
  <si>
    <t>PLACA SINALIZAÇÃO SEGURANÇA</t>
  </si>
  <si>
    <t>ILUMINAÇÃO DE EMERGÊNCIA</t>
  </si>
  <si>
    <t>EXTINTOR TP PO</t>
  </si>
  <si>
    <t>EXTINTOR AP 2A</t>
  </si>
  <si>
    <t>BANHEIRO FEMININO</t>
  </si>
  <si>
    <t>BANHEIRO MASCULINO</t>
  </si>
  <si>
    <t>74051/001</t>
  </si>
  <si>
    <t>CAIXA DE GORDURA DUPLA EM CONCRETO PRE-MOLDADO DN 60MM COM TAMPA - FORNECIMENTO E INSTALACAO</t>
  </si>
  <si>
    <t>74102/001</t>
  </si>
  <si>
    <t>CAIXA PARA HIDROMETRO CONCRETO PRE-MOLDADO - FORNECIMENTO E INSTALACAO</t>
  </si>
  <si>
    <t>INSTALAÇÕES</t>
  </si>
  <si>
    <t>PONTO DE ÁGUA FRIA (LAVATÓRIO, VASO, PIA, ETC,)</t>
  </si>
  <si>
    <t>PONTO PARA ESGOTO PRIMÁRIO (VASO SANITÁRIO)</t>
  </si>
  <si>
    <t>PONTO PARA ESGOTO SECUNDÁRIO (LAVATÓRIOS, ETC.)</t>
  </si>
  <si>
    <t>PONTO PARA CAIXA SIFONADA, INCLUSIVE CAIXA SIFONADA PVC 150X150X50MM, COM GRELHA EM PVC</t>
  </si>
  <si>
    <t>12.4</t>
  </si>
  <si>
    <t>TUBO PVC, SÉRIE R, ÁGUA PLUVIAL, DN 40 MM, FORNECIDO E INSTALADO EM RAMAL DE ENCAMINHAMENTO. AF_12/2014_P</t>
  </si>
  <si>
    <t>TUBO PVC, SÉRIE R, ÁGUA PLUVIAL, DN 100 MM, FORNECIDO E INSTALADO EM RAMAL DE ENCAMINHAMENTO. AF_12/2014_P</t>
  </si>
  <si>
    <t>TUBO PVC, SÉRIE R, ÁGUA PLUVIAL, DN 75 MM, FORNECIDO E INSTALADO EM CONDUTORES VERTICAIS DE ÁGUAS PLUVIAIS. AF_12/2014_P</t>
  </si>
  <si>
    <t>TUBO PVC, SERIE NORMAL, ESGOTO PREDIAL, DN 50 MM, FORNECIDO E INSTALADO EM RAMAL DE DESCARGA OU RAMAL DE ESGOTO SANITÁRIO. AF_12/2014_P</t>
  </si>
  <si>
    <t>TUBO PVC, SERIE NORMAL, ESGOTO PREDIAL, DN 75 MM, FORNECIDO E INSTALADO EM RAMAL DE DESCARGA OU RAMAL DE ESGOTO SANITÁRIO. AF_12/2014_P</t>
  </si>
  <si>
    <t>TUBO PVC, SERIE NORMAL, ESGOTO PREDIAL, DN 100 MM, FORNECIDO E INSTALADO EM RAMAL DE DESCARGA OU RAMAL DE ESGOTO SANITÁRIO. AF_12/2014_P</t>
  </si>
  <si>
    <t>INSTALAÇÕES E APARELHOS  HIDRO-SANITÁRIOS</t>
  </si>
  <si>
    <t>12.1.1</t>
  </si>
  <si>
    <t>CAIXA DE AREIA</t>
  </si>
  <si>
    <t>FL. 04 - PROJETO HIDROSANITÁRIO</t>
  </si>
  <si>
    <t>12.1.2</t>
  </si>
  <si>
    <t>CAIXA DE INSPEÇÃO</t>
  </si>
  <si>
    <t>CAIXA SIFONADA ESPECIAL EM ALV. BLOCO CONC. 9X19X39CM, DIM. 60X60CM E HMÁX=1M. C/TAMPA EM FERRO FUNDIDO, LASTRO CONC. ESP. 10CM, REVEST. INT. C/CHAP. E REBOCO IMPERM., INCL. ESC. REATERRO E CURVA CURTA C/VISITA E PLUG PVC 100MM</t>
  </si>
  <si>
    <t>12.1.3</t>
  </si>
  <si>
    <t>12.1.4</t>
  </si>
  <si>
    <t>12.1.5</t>
  </si>
  <si>
    <t>12.1.6</t>
  </si>
  <si>
    <t>12.1.7</t>
  </si>
  <si>
    <t>12.1.8</t>
  </si>
  <si>
    <t>12.1.9</t>
  </si>
  <si>
    <t>12.1.10</t>
  </si>
  <si>
    <t>12.1.11</t>
  </si>
  <si>
    <t>CAIXA DE INSPEÇÃO SIFONADA</t>
  </si>
  <si>
    <t>CAIXA DE GORDURA</t>
  </si>
  <si>
    <t>CAIXA P/HIDRÔMETRO</t>
  </si>
  <si>
    <t>ALIMENTAÇÃO DE AF</t>
  </si>
  <si>
    <t>HIDRÔMETRO</t>
  </si>
  <si>
    <t>KIT CAVALETE</t>
  </si>
  <si>
    <t>PONTO DE ÁGUA FRIA</t>
  </si>
  <si>
    <t>ponto</t>
  </si>
  <si>
    <t>PÁTEO TN JARDIM</t>
  </si>
  <si>
    <t>PONTO PARA ESGOTO PRIMÁRIO</t>
  </si>
  <si>
    <t>VASO SANITÁRIO BHS FEM. E MASC.</t>
  </si>
  <si>
    <t>PONTO PARA ESGOTO SECUNDÁRIO</t>
  </si>
  <si>
    <t>PONTO PARA CAIXA SIFONADA</t>
  </si>
  <si>
    <t>9.4.3</t>
  </si>
  <si>
    <t>FORNECIMENTO E ASSENTAMENTO DE LADRILHO HIDRÁULICO PASTILHADO, VERMELHO, 20x20CM, ESP 1,5CM.</t>
  </si>
  <si>
    <t>TUBO PVC DP 1000MM LIG. DAS CXAS E LANÇ.</t>
  </si>
  <si>
    <t>TUBO PVC DP 40MM DRENO AR COND.</t>
  </si>
  <si>
    <t>FL. 01 - PROJ. HIDROSANITÁRIO</t>
  </si>
  <si>
    <t>TUBO PVC DP 75MM EM PRUMADAS (4 UND)</t>
  </si>
  <si>
    <t>TUBO PVC ESGOTO DN50MM LIG. CXAS PTOS INTERNOS</t>
  </si>
  <si>
    <t>TUBO PVC ESGOTO DN75MM LIG. CXAS PTOS INTERNOS</t>
  </si>
  <si>
    <t>TUBO PVC ESGOTO DN100MM LIG. CXAS PTOS INTERNOS</t>
  </si>
  <si>
    <t>TUBULAÇÕES</t>
  </si>
  <si>
    <t>TUBULAÇÃO</t>
  </si>
  <si>
    <t>12.2.1</t>
  </si>
  <si>
    <t>12.2.2</t>
  </si>
  <si>
    <t>12.2.3</t>
  </si>
  <si>
    <t>12.2.4</t>
  </si>
  <si>
    <t>12.2.5</t>
  </si>
  <si>
    <t>12.2.6</t>
  </si>
  <si>
    <t>ALIMENTAÇÃO DE ÁGUA FRIA</t>
  </si>
  <si>
    <t>TUBO, PVC, SOLDÁVEL, DN 25MM, INSTALADO EM RAMAL OU SUB-RAMAL DE ÁGUA FORNECIMENTO E INSTALAÇÃO . AF_12/2014_P</t>
  </si>
  <si>
    <t>ADAPTADOR PVC SOLDAVEL COM FLANGES LIVRES PARA CAIXA D'AGUA 25MMX3/4" - FORNECIMENTO E INSTALAÇÃO</t>
  </si>
  <si>
    <t>ADAPTADOR PVC SOLDAVEL COM FLANGES LIVRES PARA CAIXA D'AGUA 40MMX1.1/4 - FORNECIMENTO E INSTALACAO</t>
  </si>
  <si>
    <t>ADAPTADOR PVC SOLDAVEL COM FLANGES LIVRES PARA CAIXA D'AGUA 50MMX1.1/2  - FORNECIMENTO E INSTALACAO</t>
  </si>
  <si>
    <t>74058/002</t>
  </si>
  <si>
    <t>TORNEIRA DE BOIA VAZAO TOTAL 3/4 COM BALAO PLASTICO - FORNECIMENTO E INSTALACAO</t>
  </si>
  <si>
    <t>TUBO, PVC, SOLDÁVEL, DN 40MM, INSTALADO EM PRUMADA DE ÁGUA FORNECIMENTO E INSTALAÇÃO. AF_12/2014_P</t>
  </si>
  <si>
    <t>TUBO, PVC, SOLDÁVEL, DN 50MM, INSTALADO EM PRUMADA DE ÁGUA FORNECIMENTO E INSTALAÇÃO. AF_12/2014_P</t>
  </si>
  <si>
    <t xml:space="preserve"> RESERVATÓRIO DE FIBRA DE VIDRO 1500L, INCLUSIVE PEÇA 6X16CM PARA APOIO, EXCLUSIVE FLANGES E TORNEIRA DE BÓIA</t>
  </si>
  <si>
    <t>12.3.1</t>
  </si>
  <si>
    <t>12.3.2</t>
  </si>
  <si>
    <t>12.3.3</t>
  </si>
  <si>
    <t>12.3.4</t>
  </si>
  <si>
    <t>12.3.5</t>
  </si>
  <si>
    <t>12.3.6</t>
  </si>
  <si>
    <t>12.3.7</t>
  </si>
  <si>
    <t>12.3.8</t>
  </si>
  <si>
    <t>12.3.9</t>
  </si>
  <si>
    <t>12.3.10</t>
  </si>
  <si>
    <t xml:space="preserve">TUBO SOLDÁVEL DN25MM - ALIMENTAÇÃO DE AF </t>
  </si>
  <si>
    <t>FL. 01 E 02 - PROJ. HIDROSANIT.</t>
  </si>
  <si>
    <t>FLANGE 25MMX3/4"</t>
  </si>
  <si>
    <t>FL. 02 - PROJ. HIDROSANITÁRIO</t>
  </si>
  <si>
    <t>FLANGE 40MMX1 1/4"</t>
  </si>
  <si>
    <t>FLANGE 50MMX1 1/2"</t>
  </si>
  <si>
    <t>TORNEIRA DE BOIA DE 3/4"</t>
  </si>
  <si>
    <t>TUBO PVC SOLDÁVEL DN40MM</t>
  </si>
  <si>
    <t>TUBO PVC SOLDÁVEL DN50MM</t>
  </si>
  <si>
    <t>REGISTRO DE GAVETA DE 1 1/2"</t>
  </si>
  <si>
    <t>REGISTRO DE GAVETA DE 1 1/4"</t>
  </si>
  <si>
    <t>RESERVATÓRIO DE FIBRA DE VIDRO 1500L</t>
  </si>
  <si>
    <t>APARELHOS HIDROSANITÁRIOS</t>
  </si>
  <si>
    <t>REGISTRO DE GAVETA COM CANOPLA Ø 25MM (1) - FORNECIMENTO E INSTALAÇÃO</t>
  </si>
  <si>
    <t>74174/001</t>
  </si>
  <si>
    <t>REGISTRO GAVETA 1.1/2" COM CANOPLA ACABAMENTO CROMADO SIMPLES - FORNECIMENTO E INSTALACAO</t>
  </si>
  <si>
    <t>BANCADA DE GRANITO COM ESPESSURA DE 2CM</t>
  </si>
  <si>
    <t>CUBA DE EMBUTIR DE AÇO INOXIDÁVEL MÉDIA, INCLUSO VÁLVULA TIPO AMERICANA E SIFÃO TIPO GARRAFA EM METAL CROMADO - FORNECIMENTO E INSTALAÇÃO. AF_12/2013</t>
  </si>
  <si>
    <t>TANQUE DE LOUÇA BRANCA COM COLUNA, 22L OU EQUIVALENTE - FORNECIMENTO E INSTALAÇÃO. AF_12/2013_P</t>
  </si>
  <si>
    <t>CUBA DE EMBUTIR OVAL EM LOUÇA BRANCA, 35 X 50CM OU EQUIVALENTE, INCLUSO VÁLVULA E SIFÃO TIPO GARRAFA EM METAL CROMADO - FORNECIMENTO E INSTALAÇÃO. AF_12/2013</t>
  </si>
  <si>
    <t>VASO SANITÁRIO SIFONADO COM CAIXA ACOPLADA LOUÇA BRANCA - PADRÃO MÉDIO, INCLUSO ENGATE FLEXÍVEL EM PLÁSTICO BRANCO, 1/2" X 40CM - FORNECIMENTO E INSTALAÇÃO. AF_12/2013_P</t>
  </si>
  <si>
    <t>BACIA SIFONADA DE LOUÇA BRANCA PARA PORTADORES DE NECESSIDADES ESPECIAIS, VOGUE PLUS CONFORTO - LINHA CONFORTO, MOD P51, INC. ASSENTO COM ABERTURA FRONTAL, REF. AP52, MARCA DE REF. DECA OU EQUIVALENTE</t>
  </si>
  <si>
    <t>TORNEIRA CROMADA DE MESA, 1/2" OU 3/4", PARA LAVATÓRIO, PADRÃO POPULAR - FORNECIMENTO E INSTALAÇÃO</t>
  </si>
  <si>
    <t>TORNEIRA CROMADA TUBO MÓVEL, DE PAREDE, 1/2" OU 3/4", PARA PIA DE COZINHA, PADRÃO MÉDIO - FORNECIMENTO E INSTALAÇÃO. AF_12/2013</t>
  </si>
  <si>
    <t>TORNEIRA CROMADA 1/2" OU 3/4" PARA TANQUE, PADRÃO MÉDIO - FORNECIMENTO E INSTALAÇÃO. AF_12/2013</t>
  </si>
  <si>
    <t>TORNEIRA PARA JARDIM DE 3/4" MARCAS DE REFERÊNCIA FABRIMAR, DECA OU DOCOL</t>
  </si>
  <si>
    <t>SABONETEIRA DE LOUÇA BRANCA, 15X15CM, MARCAS DE REFERÊNCIA DECA, CELITE OU IDEAL STANDARD.</t>
  </si>
  <si>
    <t xml:space="preserve">PAPELEIRA DE LOUÇA BRANCA, 15X15CM, MARCAS DE REFERÊNCIA DECA, CELITE OU IDEAL STANDARD. </t>
  </si>
  <si>
    <t>BARRAS DE APOIO EM ALUMINIO COM PINTURA EPÓXI BRANCA - FORNECIMENTO E COLOCAÇÃO</t>
  </si>
  <si>
    <t>12.4.1</t>
  </si>
  <si>
    <t>12.4.2</t>
  </si>
  <si>
    <t>12.4.3</t>
  </si>
  <si>
    <t>12.4.4</t>
  </si>
  <si>
    <t>12.4.5</t>
  </si>
  <si>
    <t>12.4.6</t>
  </si>
  <si>
    <t>12.4.7</t>
  </si>
  <si>
    <t>12.4.8</t>
  </si>
  <si>
    <t>12.4.9</t>
  </si>
  <si>
    <t>12.4.10</t>
  </si>
  <si>
    <t>12.4.11</t>
  </si>
  <si>
    <t>12.4.12</t>
  </si>
  <si>
    <t>12.4.13</t>
  </si>
  <si>
    <t>12.4.14</t>
  </si>
  <si>
    <t>12.4.15</t>
  </si>
  <si>
    <t>12.4.16</t>
  </si>
  <si>
    <t xml:space="preserve"> AJUDANTE DE PEDREIRO COM ENCARGOS COMPLEMENTARES</t>
  </si>
  <si>
    <t xml:space="preserve"> PEDREIRO COM ENCARGOS COMPLEMENTARES</t>
  </si>
  <si>
    <t xml:space="preserve"> PARAFUSO DE FIXAÇÃO PARA LAVATÓRIOS OU VASO, INCLUSIVE COLOCAÇÃO</t>
  </si>
  <si>
    <t>BARRA DE APOIO EM ALUMINIO COM PINTURA EPÓXI BRANCA - 80CM</t>
  </si>
  <si>
    <t>VALVULA DE DESCARGA 1 1/2"</t>
  </si>
  <si>
    <t>VASO P/PNE - BH MASC. E FEM.</t>
  </si>
  <si>
    <t>REGISTRO DE GAVETA COM CANOPLA DE 25MM</t>
  </si>
  <si>
    <t>REGISTRO DE GAVETA COM CANOPLA DE 1 1/2"</t>
  </si>
  <si>
    <t>BANCADA DE GRANITO</t>
  </si>
  <si>
    <t>CUBA DE EMBUTIR DE AÇO INOXIDÁVEL</t>
  </si>
  <si>
    <t>TANQUE DE LOUÇA C/COLUNA</t>
  </si>
  <si>
    <t>CUBA DE EMBUTIR OVAL DE LOUÇA BRANCA</t>
  </si>
  <si>
    <t>VASO SANITÁRIO C/CXA ACOPLADA</t>
  </si>
  <si>
    <t>BACIA SANITÁRIA P/PNE</t>
  </si>
  <si>
    <t>TOMADA CROMADA P/LAVATÓRIO</t>
  </si>
  <si>
    <t>TOMADA CROMADA P/PIA</t>
  </si>
  <si>
    <t>TOMADA CROMADA P/TANQUE</t>
  </si>
  <si>
    <t>TOMADA CROMADA P/JARDIM</t>
  </si>
  <si>
    <t>UMA NA LAT. DIREITA E DUAS NO PÁTEO DA ESQ.</t>
  </si>
  <si>
    <t>SABONETEIRA DE LOUÇA BRANCA</t>
  </si>
  <si>
    <t>PAPELEIRA DE LOUÇA BRANCA</t>
  </si>
  <si>
    <t>PADRÃO DE ENTRADA DE ENERGIA ELÉTRICA, TRIFÁSICO, ENTRADA AÉREA, A 4 FIOS, INSTALADA EM MURO</t>
  </si>
  <si>
    <t>TUBO DE ACO GALVANIZADO 100MM (4") LEVE</t>
  </si>
  <si>
    <t>CABECOTE DE ALUMINIO FUNDIDO 3"</t>
  </si>
  <si>
    <t>OLHAL DE FERRO GALVANIZADO C/ PARAFUSO 16X200MM</t>
  </si>
  <si>
    <t>CURVA HORIZ 90º P/ELETR.200X100MM GAL PERF</t>
  </si>
  <si>
    <t>CONECTOR DE PRESSAO P/CABO DE COBRE DE 35 MM2</t>
  </si>
  <si>
    <t>ARRUELA QUADRADA 36MM DE FURO 18MM</t>
  </si>
  <si>
    <t>NIPLE PVC DUPLO 4"</t>
  </si>
  <si>
    <t>ARAME GALVANIZADO N.14 BWG</t>
  </si>
  <si>
    <t>LUVA DE FERRO GALV. P/ ELETRODUTO DE 3"</t>
  </si>
  <si>
    <t>ELETRODUTO DE PVC RIGIDO 3"</t>
  </si>
  <si>
    <t>CAIXA DE INSPEÇÃO EM CONCRETO PRÉ-MOLDADO DN 60MM COM TAMPA H= 60CM - FORNECIMENTO E INSTALACAO</t>
  </si>
  <si>
    <t>AREIA MEDIA - POSTO JAZIDA/FORNECEDOR (SEM FRETE)</t>
  </si>
  <si>
    <t>PEDRA BRITADA N. 1 (POSTO PEDREIRA/FORNECEDOR, SEM FRETE)</t>
  </si>
  <si>
    <t>CIMENTO PORTLAND COMPOSTO CP II-32</t>
  </si>
  <si>
    <t>CABO DE COBRE ISOLAMENTO ANTI-CHAMA 450/750V 35MM2, TP PIRASTIC PIRELLI OU EQUIV</t>
  </si>
  <si>
    <t>CABO DE COBRE NU 16 MM2 MEIO-DURO</t>
  </si>
  <si>
    <t>CAIXA DE MEDIÇÃO POLIFÁSICA PADRÃO EDP</t>
  </si>
  <si>
    <t>CABO DE COBRE ISOLAMENTO ANTI-CHAMA 450/750V 16MM2, FLEXIVEL, TP FORESPLAST, ALCOA OU EQUIV</t>
  </si>
  <si>
    <t>GRAMPO P/ HASTE DE ATERRAMENTO ATE 19MM CABO DE 10 A 25MM2</t>
  </si>
  <si>
    <t>HASTE DE ATERRAMENTO EM ACO, REVESTIDA COM BAIXA CAMADA DE COBRE, COM 3,00 M DE COMPRIMENTO E DN = 5/8", COM CONECTOR TIPO GRAMPO</t>
  </si>
  <si>
    <t>AUXILIAR DE ELETRICISTA COM ENCARGOS COMPLEMENTARES</t>
  </si>
  <si>
    <t>ELETRICISTA COM ENCARGOS COMPLEMENTARES</t>
  </si>
  <si>
    <t>PEDREIRO COM ENCARGOS COMPLEMENTARES</t>
  </si>
  <si>
    <t>AJUDANTE DE PEDREIRO COM ENCARGOS COMPLEMENTARES</t>
  </si>
  <si>
    <t>EXCETO SOBRE O ITEM 74166/001</t>
  </si>
  <si>
    <t>DISJUNTOR TERMOMAGNETICO MONOPOLAR PADRAO NEMA (AMERICANO) 10 A 30A 240V, FORNECIMENTO E INSTALACAO</t>
  </si>
  <si>
    <t>DISJUNTOR TERMOMAGNETICO BIPOLAR PADRAO NEMA (AMERICANO) 10 A 50A 240V, FORNECIMENTO E INSTALACAO</t>
  </si>
  <si>
    <t>DISJUNTOR TERMOMAGNETICO TRIPOLAR PADRAO NEMA (AMERICANO) 60 A 100A 240V, FORNECIMENTO E INSTALACAO</t>
  </si>
  <si>
    <t>unid</t>
  </si>
  <si>
    <t>DISJUNTOR DR BIPOLAR 20A, CORRENTE NOMINAL 30mA</t>
  </si>
  <si>
    <t>11.1.1</t>
  </si>
  <si>
    <t>11.2.1</t>
  </si>
  <si>
    <t>11.2.2</t>
  </si>
  <si>
    <t>11.2.3</t>
  </si>
  <si>
    <t>11.2.4</t>
  </si>
  <si>
    <t>11.2.5</t>
  </si>
  <si>
    <t>ELETRODUTO DE PVC RIGIDO ROSCAVEL DN 75MM (3"), INCL CONEXOES, FORNECIMENTO E INSTALACAO</t>
  </si>
  <si>
    <t>11.2.6</t>
  </si>
  <si>
    <t>11.3.1</t>
  </si>
  <si>
    <t>ENTRADA/ALIMENTAÇÃO</t>
  </si>
  <si>
    <t>FL. 03 E 04 - PROJETO ELÉTRICO</t>
  </si>
  <si>
    <t>REDE DE BAIXA TENSÃO - QUADROS E CAIXAS</t>
  </si>
  <si>
    <t>QUADRO DE DISTRIBUIÇÃO DE ENERGIA 32 POS.</t>
  </si>
  <si>
    <t>DISJUNTOR MONOPOLAR DE 10 A 30A</t>
  </si>
  <si>
    <t>16A</t>
  </si>
  <si>
    <t>20A</t>
  </si>
  <si>
    <t>FL. 03 - PROJETO ELÉTRICO</t>
  </si>
  <si>
    <t>DISJUNTOR BIPOLAR DE 10 A 50A</t>
  </si>
  <si>
    <t>DISJUNTOR TRIPOLAR DE 60 A 100A</t>
  </si>
  <si>
    <t>63A</t>
  </si>
  <si>
    <t>DISJUNTOR DR BIPOLAR 20A</t>
  </si>
  <si>
    <t>25A</t>
  </si>
  <si>
    <t>CAMPAINHA ALTA POTENCIA 110V REF. 41418 - PIAL</t>
  </si>
  <si>
    <t>TAMPÃO DE ALUMINIO 4"</t>
  </si>
  <si>
    <t>PONTO PADRÃO DE TOMADA PARA AR REFRIGERADO - CONSIDERANDO ELETRODUTO PVC RÍGIDO DE 3/4" INCLUSIVE CONEXÕES (6.0m), FIO ISOLADO PVC DE 4.0mm2 (21.6m) E CAIXA ESTAMPADA 4x2" (1 und)</t>
  </si>
  <si>
    <t xml:space="preserve"> PONTO PADRÃO DE TOMADA DE PISO - CONSIDERANDO ELETRODUTO PVC RÍGIDO DE 3/4" INCLUSIVE CONEXÕES (5.0m), FIO ISOLADO PVC DE 2.5mm2 (18.0m) E CAIXA DE ALUMINIO SILÍCIO 4x4" (1 und)</t>
  </si>
  <si>
    <t>11.3.2</t>
  </si>
  <si>
    <t>11.3.3</t>
  </si>
  <si>
    <t>11.3.4</t>
  </si>
  <si>
    <t>11.3.5</t>
  </si>
  <si>
    <t>11.3.6</t>
  </si>
  <si>
    <t>11.3.7</t>
  </si>
  <si>
    <t>11.3.8</t>
  </si>
  <si>
    <t>ELETRODUTO DE ACO GALVANIZADO ELETROLITICO DN 20MM (3/4"), TIPO LEVE, INCLUSIVE CONEXOES - FORNECIMENTO E INSTALACAO</t>
  </si>
  <si>
    <t>11.2.7</t>
  </si>
  <si>
    <t>73861/017</t>
  </si>
  <si>
    <t>CONDULETE 3/4" EM LIGA DE ALUMÍNIO FUNDIDO TIPO "X" - FORNECIMENTO E INSTALACAO</t>
  </si>
  <si>
    <t xml:space="preserve">73861/020 </t>
  </si>
  <si>
    <t>CONDULETE 3/4" EM LIGA DE ALUMÍNIO FUNDIDO TIPO "T" - FORNECIMENTO E INSTALACAO</t>
  </si>
  <si>
    <t>11.2.8</t>
  </si>
  <si>
    <t>11.2.9</t>
  </si>
  <si>
    <t>REFLETOR REDONDO EM ALUMINIO ANODIZADO PARA LAMPADA VAPOR DE MERCURIO/SODIO, CORPO EM ALUMINIO COM PINTURA EPOXI, PARA LAMPADA E-27 DE 70W, COM SUPORTE REDONDO E ALCA REGULAVEL PARA FIXACAO.</t>
  </si>
  <si>
    <t>11.4.1</t>
  </si>
  <si>
    <t>11.4.2</t>
  </si>
  <si>
    <t>11.4.3</t>
  </si>
  <si>
    <t>11.4.4</t>
  </si>
  <si>
    <t>REFLETOR REDONDO EM ALUMINIO ANODIZADO PARA LAMPADA VAPOR DE MERCURIO/SODIO, CORPO EM ALUMINIO COM PINTURA EPOXI, PARA LAMPADA E-27 DE 70 W, COM SUPORTE REDONDO E ALCA REGULAVEL PARA FIXACAO.</t>
  </si>
  <si>
    <t>LÂMPADA VAPOR METÁLICO BASE E-27, 70W</t>
  </si>
  <si>
    <t>CABO DE COBRE ISOLAMENTO TERMOPLASTICO 0,6/1KV 2,5MM2 ANTI-CHAMA - FORNECIMENTO E INSTALACAO</t>
  </si>
  <si>
    <t>ELETRODUTO PVC RÍGIDO 75MM - PADRÃO A DG</t>
  </si>
  <si>
    <t>FL. 04 - PROJETO ELÉTRICO</t>
  </si>
  <si>
    <t>ELETRODUTO AÇO GALVANIZADO 3/4"</t>
  </si>
  <si>
    <t>SUSTENT. E PROTEÇÃO DOS CABOS DE ALIMENT. DA ILUM. DO SALÃO</t>
  </si>
  <si>
    <t>FL. 01 E 02 - PROJETO ELÉTRICO</t>
  </si>
  <si>
    <t>CONDULETE TIPO X - ILUMINAÇÃO DO SALÃO</t>
  </si>
  <si>
    <t>FL. 01 - PROJETO ELÉTRICO</t>
  </si>
  <si>
    <t>CONDULETE TIPO T - ILUMINAÇÃO DO SALÃO</t>
  </si>
  <si>
    <t>pto ar</t>
  </si>
  <si>
    <t>2x20</t>
  </si>
  <si>
    <t>2x40</t>
  </si>
  <si>
    <t>refletor</t>
  </si>
  <si>
    <t>int 1S</t>
  </si>
  <si>
    <t>int 2s</t>
  </si>
  <si>
    <t>globo</t>
  </si>
  <si>
    <t>tomada</t>
  </si>
  <si>
    <t>PONTO DE TOMADA NO PISO - SALÃO PALCO</t>
  </si>
  <si>
    <t>PONTOS E LUMINÁRIAS</t>
  </si>
  <si>
    <t>P L A N I L H A     O R Ç A M E N T Á R I A - C E N T R O  P Ú B L I C O  D E  C O N V I V Ê N C I A</t>
  </si>
  <si>
    <t xml:space="preserve">M E M ÓR I A   D E   C Á L C U  L O  -  C E N T R O  P Ú B L I C O  D E  C O N V I V Ê N C I A    </t>
  </si>
  <si>
    <t>SEDE MUNICIPAL - ITARANA/ES</t>
  </si>
  <si>
    <t>ENC. SOCIAIS 90,92% - BDI = 25%                                                 REFERÊNCIA: COTAÇÃO DE PREÇO DE MERCADO/SINAPI/IOPES - SETEMBRO/2015</t>
  </si>
  <si>
    <t>CENTRO PÚBLICO DE CONVIVÊNCIA DE ITARANA/ES</t>
  </si>
  <si>
    <t>73805/001</t>
  </si>
  <si>
    <t>BARRACAO DE OBRA PARA ALOJAMENTO/ESCRITORIO, PISO EM PINHO 3A, PAREDES EM COMPENSADO 10MM, COBERTURA EM TELHA FIBROCIMENTO 6MM, INCLUSO INSTALACOES ELETRICAS E ESQUADRIAS. REAPROVEITADO 5 VEZES</t>
  </si>
  <si>
    <t>74210/001</t>
  </si>
  <si>
    <t>BARRACAO PARA DEPOSITO EM TABUAS DE MADEIRA, COBERTURA EM FIBROCIMENTO 4 MM, INCLUSO PISO ARGAMASSA TRAÇO 1:6 (CIMENTO E AREIA)</t>
  </si>
  <si>
    <t>4.2.7</t>
  </si>
  <si>
    <t>CONCRETO USINADO FCK = 30 MPA EM SUPER-ESTRUTURA</t>
  </si>
  <si>
    <t>FL. 08 e 09/13 - PROJ. ESTRUTURAL</t>
  </si>
  <si>
    <t>VIGAS PLATIBANDA 1 e 2</t>
  </si>
  <si>
    <t>VIGAS DO TETO 1 e 2</t>
  </si>
  <si>
    <t>FL. 09 e 12/13 - PROJ. ESTRUTURAL</t>
  </si>
  <si>
    <t>FL. 10/13 - PROJ. ESTRUTURAL</t>
  </si>
  <si>
    <t>7.2.3</t>
  </si>
  <si>
    <t>TOTAL DA ÁREA DE PISO - (SALÃO + PALCO)</t>
  </si>
  <si>
    <t>área piso</t>
  </si>
  <si>
    <t>palco</t>
  </si>
  <si>
    <t>CHAPISCO DE RECOMPOSIÇÃO DO MURO</t>
  </si>
  <si>
    <t>DESPESAS DE ROTINA</t>
  </si>
  <si>
    <t>VALOR MENSAL ESTIMADO DE CONSUMO DE LUZ</t>
  </si>
  <si>
    <t>MÊS</t>
  </si>
  <si>
    <t>VALOR MENSAL ESTIMADO DE CONSUMO DE ÁGUA</t>
  </si>
  <si>
    <t>VALOR MENSAL ESTIMADO PARA CONTA DE TELEFONE</t>
  </si>
  <si>
    <t>TOTAL DESPESA DE ROTINA MENSAL</t>
  </si>
  <si>
    <t>TOTAL MÃO DE OBRA + DESPESA MENSAL</t>
  </si>
  <si>
    <t>TOTAL DA COMPOSIÇÃO (MÊS)</t>
  </si>
  <si>
    <t>Guia Engenharia Ltda - ME</t>
  </si>
  <si>
    <t>14.10</t>
  </si>
  <si>
    <t>ADMINISTRAÇÃO LOCAL - PERIODO DE EXECUÇÃO</t>
  </si>
  <si>
    <t>PORTA LATERAL DO SALÃO</t>
  </si>
  <si>
    <t>ESCADA DE ACESSO LATERAL</t>
  </si>
  <si>
    <t>6.2.8</t>
  </si>
  <si>
    <t>PORTA DE ALUMINIO ACESSO LATERAL</t>
  </si>
  <si>
    <t>PORTA DE CORRER EM ALUMINIO, COM DUAS FOLHAS PARA VIDRO, INCLUSO GUARNICAO E VIDRO LISO INCOLOR</t>
  </si>
  <si>
    <t>PORTA DE ACESSO LATERAL 2,30 m</t>
  </si>
  <si>
    <t>ESCADA DE ACESSO LATERAL À EDIFICAÇÃO</t>
  </si>
  <si>
    <t>INSTALAÇÕES DE SPDA</t>
  </si>
  <si>
    <t>INSTALAÇÕES SPDA</t>
  </si>
  <si>
    <t>CORDOALHA DE COBRE NU, INCLUSIVE ISOLADORES - 35,00 MM2 - FORNECIMENTO E INSTALACAO</t>
  </si>
  <si>
    <t>TERMINAL AEREO EM ACO GALVANIZADO COM BASE DE FIXACAO H = 30CM</t>
  </si>
  <si>
    <t xml:space="preserve">HASTE COPPERWELD 5/8 X 3,0M COM CONECTOR </t>
  </si>
  <si>
    <t>CAIXA DE INSPEÇÃO EM PVC, DIÂMETRO 300 MM, REF. TEL-552, MARCA DE REFERÊNCIA TERMOTÉCNICA OU EQUIVALENTE, INCLUSIVE ESCAVAÇÃO E REATERRO</t>
  </si>
  <si>
    <t>KIT COMPLETO PARA SOLDA EXOTÉRMICA (Molde HCL 5/8" Ref: TEL905611 / Cartucho n° 115 Ref: TEL 909115 /Alicate Z 201 Ref: TEL 998201), MARCA DE REFERÊNCIA TERMOTÉCNICA OU EQUIVALENTE</t>
  </si>
  <si>
    <t>FIXADOR UNIVERSAL LATÃO ESTANHADO P/CABOS 16 A 70 MM2 REF. 5024, INC. PARAFUSO SEXTAVADO M6X45 MM, C/ARRUELA LISA 1/4", BUCHA Nº 8, VEDAÇÃO DOS FUROS C/POLIURETANO REF. 5905, MARCA DE REF. TERMOTÉCNICA OU EQUIVALENTE.</t>
  </si>
  <si>
    <t>CURVA 90º DE BARRA CHATA EM ALUMINIO 7/8"X1/8"X300 MM, 70 MM2, REF. TEL778, MARCA DE REFERÊNCIA TERMOTÉCNICA OU EQUIVALENTE</t>
  </si>
  <si>
    <t>ELETRODUTO APARENTE DE PVC RÍGIDO ROSCÁVEL DIÂMETRO 3/4"</t>
  </si>
  <si>
    <t>16.1.3</t>
  </si>
  <si>
    <t>16.1.4</t>
  </si>
  <si>
    <t>16.1.5</t>
  </si>
  <si>
    <t>17.1.1</t>
  </si>
  <si>
    <t>17.2</t>
  </si>
  <si>
    <t>17.2.1</t>
  </si>
  <si>
    <t>17.2.2</t>
  </si>
  <si>
    <t>17.2.3</t>
  </si>
  <si>
    <t>17.2.4</t>
  </si>
  <si>
    <t>17.2.5</t>
  </si>
  <si>
    <t>17.2.6</t>
  </si>
  <si>
    <t>17.2.7</t>
  </si>
  <si>
    <t>18.1</t>
  </si>
  <si>
    <t>15.3</t>
  </si>
  <si>
    <t>15.4</t>
  </si>
  <si>
    <t>15.5</t>
  </si>
  <si>
    <t>15.6</t>
  </si>
  <si>
    <t>15.7</t>
  </si>
  <si>
    <t>15.8</t>
  </si>
  <si>
    <t>15.9</t>
  </si>
  <si>
    <t>TERMINAL AEREO EM ACO GALV. COM BASE DE FIXACAO H = 30CM</t>
  </si>
  <si>
    <t>CORDOALHA DE COBRE NÚ 35 MM2</t>
  </si>
  <si>
    <t>unidade</t>
  </si>
  <si>
    <t>KIT DE SOLDA EXOTÉRMICA (UMA EM CADA PRUMADA)</t>
  </si>
  <si>
    <t>FIXADOR UNIVERSAL (SEPARAÇÃO DO CABO DAS ALVENARIAS)</t>
  </si>
  <si>
    <t>CAIXA DE INSPEÇÃO EM PVC (ATERRAMENTO)</t>
  </si>
  <si>
    <t>CURVA 90º EM BARRA CHATA (MUDANÇA DE DIR DAS PRUMADAS)</t>
  </si>
  <si>
    <t>ELETRODUTO PVC RIGIDO ROSCÁVEL 3/4" (PROTEÇÃO DESCIDA)</t>
  </si>
  <si>
    <t>CONECTOR DE MEDIÇÃO EM LATÃO COM DOIS PARAFUSOS PARA CABOS DE 16 A 50 MM2, REF. TEL-562, TERMOTÉCNICA OU EQUIVALENTE</t>
  </si>
  <si>
    <t>CONECTOR DE MEDIÇÃO (EM CADA PRUMADA)</t>
  </si>
  <si>
    <t>Eng. João Carlos Dalcolmo Azevedo - CREA MG-38553/D - Guia Engenharia Ltda - ME</t>
  </si>
  <si>
    <t>ENC. SOCIAIS: 90,92%      B.D.I.: 27,24%       FONTE: PLANILHA SINAPI - SET/2015 e IOPES - SET/2015</t>
  </si>
  <si>
    <t>BDI - 27,24%</t>
  </si>
  <si>
    <t>comp.</t>
  </si>
  <si>
    <t>larg.</t>
  </si>
  <si>
    <t>→</t>
  </si>
  <si>
    <t>base</t>
  </si>
  <si>
    <t>prof.</t>
  </si>
  <si>
    <t>quant.</t>
  </si>
  <si>
    <t>alt.</t>
  </si>
  <si>
    <t>ALVENARIA</t>
  </si>
  <si>
    <t>PISOS (internos)</t>
  </si>
  <si>
    <t>(ml)</t>
  </si>
  <si>
    <r>
      <t xml:space="preserve">Área </t>
    </r>
    <r>
      <rPr>
        <i/>
        <sz val="12"/>
        <color indexed="8"/>
        <rFont val="Calibri"/>
        <family val="2"/>
      </rPr>
      <t>(m²)</t>
    </r>
  </si>
  <si>
    <t>aberturas</t>
  </si>
  <si>
    <t>INSTALAÇÕES ELÉTRICAS</t>
  </si>
  <si>
    <t>ITEM</t>
  </si>
  <si>
    <t>DESCRIÇÃO</t>
  </si>
  <si>
    <t>UNID</t>
  </si>
  <si>
    <t>QUANT.</t>
  </si>
  <si>
    <t>PREÇO UNIT.</t>
  </si>
  <si>
    <t>PREÇO TOTAL</t>
  </si>
  <si>
    <t>SERVIÇOS PRELIMINARES</t>
  </si>
  <si>
    <t>m3</t>
  </si>
  <si>
    <t>INFRA-ESTRUTURA</t>
  </si>
  <si>
    <t>m2</t>
  </si>
  <si>
    <t>kg</t>
  </si>
  <si>
    <t/>
  </si>
  <si>
    <t>pt</t>
  </si>
  <si>
    <t>und</t>
  </si>
  <si>
    <t>TOTAL DA PLANILHA</t>
  </si>
  <si>
    <t>SINAPI</t>
  </si>
  <si>
    <t>73992/001</t>
  </si>
  <si>
    <t>74209/001</t>
  </si>
  <si>
    <t>MOVIMENTO DE TERRA</t>
  </si>
  <si>
    <t>73965/010</t>
  </si>
  <si>
    <t>INSTALAÇÃO DO CANTEIRO DE OBRAS</t>
  </si>
  <si>
    <t>ESTRUTURAS</t>
  </si>
  <si>
    <t>PISOS INTERNOS E EXTERNOS</t>
  </si>
  <si>
    <t>PASSEIOS/CALÇADAS</t>
  </si>
  <si>
    <t>m</t>
  </si>
  <si>
    <t>INSTALAÇÕES  E APARELHOS ELÉTRICOS</t>
  </si>
  <si>
    <t>REDE DE BAIXA TENSÃO - QUADRO E CAIXAS</t>
  </si>
  <si>
    <t>PINTURA</t>
  </si>
  <si>
    <t>SERVIÇOS COMPLEMENTARES</t>
  </si>
  <si>
    <t>SUPRA-ESTRUTURA</t>
  </si>
  <si>
    <t>REGULARIZAÇÃO DE PISO</t>
  </si>
  <si>
    <t>74229/001</t>
  </si>
  <si>
    <t>PONTOS ELÉTRICOS</t>
  </si>
  <si>
    <t>LUMINÁRIAS</t>
  </si>
  <si>
    <t>INSTALAÇÕES E APARELHOS HIDRO-SANITÁRIOS</t>
  </si>
  <si>
    <t>INSTALAÇÕES DE COMBATE A INCÊNDIO</t>
  </si>
  <si>
    <t>IOPES</t>
  </si>
  <si>
    <t>C R O N O G R A M A    F Í S I C O - F I N A N C E I R O</t>
  </si>
  <si>
    <t>Item</t>
  </si>
  <si>
    <t>Serviços</t>
  </si>
  <si>
    <t>P. Total</t>
  </si>
  <si>
    <t>%</t>
  </si>
  <si>
    <t>PAR 1</t>
  </si>
  <si>
    <t>PAR 2</t>
  </si>
  <si>
    <t>PAR 3</t>
  </si>
  <si>
    <t>PAR 4</t>
  </si>
  <si>
    <t>PAR 5</t>
  </si>
  <si>
    <t>PAR 9</t>
  </si>
  <si>
    <t>74130/003</t>
  </si>
  <si>
    <t>73775/001</t>
  </si>
  <si>
    <t>73775/002</t>
  </si>
  <si>
    <t>PLACA DE OBRA</t>
  </si>
  <si>
    <t>73822/001</t>
  </si>
  <si>
    <t>COBOGÓ</t>
  </si>
  <si>
    <t>COZINHA</t>
  </si>
  <si>
    <t>ESQUADRIAS</t>
  </si>
  <si>
    <t>abrir</t>
  </si>
  <si>
    <t>correr</t>
  </si>
  <si>
    <t>fixo/abrir</t>
  </si>
  <si>
    <t>74139/002</t>
  </si>
  <si>
    <t>74067/001</t>
  </si>
  <si>
    <t>VIDRO LISO COMUM TRANSPARENTE, ESPESSURA 4MM</t>
  </si>
  <si>
    <t>SOLEIRAS E RODAPÉS</t>
  </si>
  <si>
    <t>74088/001</t>
  </si>
  <si>
    <t xml:space="preserve">COBERTURA </t>
  </si>
  <si>
    <t>74130/001</t>
  </si>
  <si>
    <t>74130/005</t>
  </si>
  <si>
    <t>ENTRADA - ALIMENTAÇÃO</t>
  </si>
  <si>
    <t>74182/001</t>
  </si>
  <si>
    <t>REGISTRO GAVETA 1.1/2" BRUTO LATAO - FORNECIMENTO E INSTALACAO</t>
  </si>
  <si>
    <t>SOBRE PAREDE E TETOS</t>
  </si>
  <si>
    <t>TOTAL</t>
  </si>
  <si>
    <t>VERGA 10 x 10 cm (vãos + 30 cm de apoio)</t>
  </si>
  <si>
    <t>1.1</t>
  </si>
  <si>
    <t>1.2</t>
  </si>
  <si>
    <t>1.3</t>
  </si>
  <si>
    <t>2.1</t>
  </si>
  <si>
    <t>2.2</t>
  </si>
  <si>
    <t>3.1</t>
  </si>
  <si>
    <t>3.2</t>
  </si>
  <si>
    <t>3.3</t>
  </si>
  <si>
    <t>PLACA DE OBRA EM CHAPA DE ACO GALVANIZADO</t>
  </si>
  <si>
    <t>Total  01</t>
  </si>
  <si>
    <t>Total  02</t>
  </si>
  <si>
    <t>Total  03</t>
  </si>
  <si>
    <t>LOCACAO CONVENCIONAL DE OBRA, ATRAVÉS DE GABARITO DE TABUAS CORRIDAS PONTALETADAS A CADA 1,50M, SEM REAPROVEITAMENTO</t>
  </si>
  <si>
    <t>LIMPEZA DE TERRENO - ROÇADA DENSA (COM PEQUENOS ARBUSTOS)</t>
  </si>
  <si>
    <t>74218/001</t>
  </si>
  <si>
    <t>KIT CAVALETE PVC COM REGISTRO 3/4" - FORNECIMENTO E INSTALACAO</t>
  </si>
  <si>
    <t>ESCAVACAO MANUAL DE VALA EM MATERIAL DE 1A CATEGORIA ATE 1,5M EXCLUINDO ESGOTAMENTO / ESCORAMENTO</t>
  </si>
  <si>
    <t>2.3</t>
  </si>
  <si>
    <t>ATERRO COM AREIA COM ADENSAMENTO HIDRAULICO</t>
  </si>
  <si>
    <t>4.1</t>
  </si>
  <si>
    <t>4.1.1</t>
  </si>
  <si>
    <t>74254/002</t>
  </si>
  <si>
    <t>ARMACAO ACO CA-50, DIAM. 6,3 (1/4) À 12,5MM(1/2) -FORNECIMENTO/ CORTE(PERDA DE 10%) / DOBRA / COLOCAÇÃO.</t>
  </si>
  <si>
    <t>4.1.2</t>
  </si>
  <si>
    <t>4.1.3</t>
  </si>
  <si>
    <t>4.1.4</t>
  </si>
  <si>
    <t>4.2</t>
  </si>
  <si>
    <t>SUPER-ESTRUTURA</t>
  </si>
  <si>
    <t>4.2.1</t>
  </si>
  <si>
    <t>4.2.2</t>
  </si>
  <si>
    <t>4.2.3</t>
  </si>
  <si>
    <t>4.2.4</t>
  </si>
  <si>
    <t>4.2.5</t>
  </si>
  <si>
    <t>Total  04</t>
  </si>
  <si>
    <t>4.2.6</t>
  </si>
  <si>
    <t>5.1</t>
  </si>
  <si>
    <t>5.2</t>
  </si>
  <si>
    <t>5.3</t>
  </si>
  <si>
    <t>5.4</t>
  </si>
  <si>
    <t>6.1</t>
  </si>
  <si>
    <t>6.2</t>
  </si>
  <si>
    <t>6.1.1</t>
  </si>
  <si>
    <t>6.1.2</t>
  </si>
  <si>
    <t>6.1.3</t>
  </si>
  <si>
    <t>6.1.4</t>
  </si>
  <si>
    <t>6.1.5</t>
  </si>
  <si>
    <t>6.2.1</t>
  </si>
  <si>
    <t>6.2.2</t>
  </si>
  <si>
    <t>6.2.3</t>
  </si>
  <si>
    <t>Total  05</t>
  </si>
  <si>
    <t>Total  06</t>
  </si>
  <si>
    <t>7.1</t>
  </si>
  <si>
    <t>7.2</t>
  </si>
  <si>
    <t>Total  07</t>
  </si>
  <si>
    <t>8.1</t>
  </si>
  <si>
    <t>8.2</t>
  </si>
  <si>
    <t>CONTRAPISO</t>
  </si>
  <si>
    <t>REVESTIMENTOS DE PISO INTERNO</t>
  </si>
  <si>
    <t>Total  08</t>
  </si>
  <si>
    <t>9.1</t>
  </si>
  <si>
    <t>9.2</t>
  </si>
  <si>
    <t>9.3</t>
  </si>
  <si>
    <t>9.4</t>
  </si>
  <si>
    <t>9.5</t>
  </si>
  <si>
    <t>Total  09</t>
  </si>
  <si>
    <t>10.1</t>
  </si>
  <si>
    <t>10.1.1</t>
  </si>
  <si>
    <t>10.2</t>
  </si>
  <si>
    <t>10.2.1</t>
  </si>
  <si>
    <t>10.2.2</t>
  </si>
  <si>
    <t>10.2.3</t>
  </si>
  <si>
    <t>74104/001</t>
  </si>
  <si>
    <t>CAIXA DE INSPEÇÃO EM ALVENARIA DE TIJOLO MACIÇO 60X60X60CM, REVESTIDA INTERNAMENTO COM BARRA LISA (CIMENTO E AREIA, TRAÇO 1:4) E=2,0CM, COM TAMPA PRÉ-MOLDADA DE CONCRETO E FUNDO DE CONCRETO 15MPA TIPO C - ESCAVAÇÃO E CONFECÇÃO</t>
  </si>
  <si>
    <t>pto teto</t>
  </si>
  <si>
    <t>pto parede</t>
  </si>
  <si>
    <t>PONTO DE CAMPAINHA COM CIGARRA</t>
  </si>
  <si>
    <t>campanhia</t>
  </si>
  <si>
    <t>comp (m)</t>
  </si>
  <si>
    <t>73953/006</t>
  </si>
  <si>
    <t>LUMINARIA TIPO CALHA, DE SOBREPOR, COM REATOR DE PARTIDA RAPIDA E LAMPADA FLUORESCENTE 2X40W, COMPLETA, FORNECIMENTO E INSTALACAO</t>
  </si>
  <si>
    <t>COMPOSIÇÃO</t>
  </si>
  <si>
    <t>Total  10</t>
  </si>
  <si>
    <t>VALVULA DESCARGA 1.1/2" COM REGISTRO, ACABAMENTO EM METAL CROMADO - FORNECIMENTO E INSTALACAO</t>
  </si>
  <si>
    <t>74183/001</t>
  </si>
  <si>
    <t>REGISTRO GAVETA 1.1/4" BRUTO LATAO - FORNECIMENTO E INSTALACAO</t>
  </si>
  <si>
    <t>larg. (m)</t>
  </si>
  <si>
    <t>quant</t>
  </si>
  <si>
    <t>CAIXA DE AREIA 60X60X60CM EM ALVENARIA - EXECUÇÃO</t>
  </si>
  <si>
    <t>74166/001</t>
  </si>
  <si>
    <t>HIDROMETRO 5,00M3/H, D=3/4" - FORNECIMENTO E INSTALACAO</t>
  </si>
  <si>
    <t>74217/002</t>
  </si>
  <si>
    <t>11.1</t>
  </si>
  <si>
    <t>11.2</t>
  </si>
  <si>
    <t>11.3</t>
  </si>
  <si>
    <t>11.4</t>
  </si>
  <si>
    <t>Total  11</t>
  </si>
  <si>
    <t>EXTINTOR INCENDIO AGUA-PRESSURIZADA 10L INCL SUPORTE PAREDE CARGA COMPLETA FORNECIMENTO E COLOCACAO</t>
  </si>
  <si>
    <t>Total  12</t>
  </si>
  <si>
    <t>74065/002</t>
  </si>
  <si>
    <t>73749/001</t>
  </si>
  <si>
    <t>PONTO DE TOMADA PARA TELEFONE, COM TOMADA PADRAO TELEBRAS EM CAIXA DE PVC COM PLACA, ELETRODUTO DE PVC RIGIDO E FIACAO ATE A CAIXA DE DISTRIBUICAO DO PAVIMENTO</t>
  </si>
  <si>
    <t>PONTO PARA REDE LÓGICA EM CAIXA DE PVC AMARELA 4x2", COM CONECTOR RJ-45 FÊMEA</t>
  </si>
  <si>
    <t>12.1</t>
  </si>
  <si>
    <t>12.2</t>
  </si>
  <si>
    <t>12.3</t>
  </si>
  <si>
    <t>13.1</t>
  </si>
  <si>
    <t>13.2</t>
  </si>
  <si>
    <t>13.3</t>
  </si>
  <si>
    <t>13.4</t>
  </si>
  <si>
    <t>13.5</t>
  </si>
  <si>
    <t>salão</t>
  </si>
  <si>
    <t>pto tel</t>
  </si>
  <si>
    <t>pto lóg.</t>
  </si>
  <si>
    <t>cxa R1</t>
  </si>
  <si>
    <t>fio CI</t>
  </si>
  <si>
    <t>cabo CAT 5</t>
  </si>
  <si>
    <t>INSTALAÇÕES TELEFÔNICAS/LÓGICA</t>
  </si>
  <si>
    <t>Total  14</t>
  </si>
  <si>
    <t>DIVISORIA EM MARMORE BRANCO POLIDO, ESPESSURA 3 CM, ASSENTADO COM ARGAMASSA TRACO 1:4 (CIMENTO E AREIA), ARREMATE COM CIMENTO BRANCO, EXCLUSIVE FERRAGENS</t>
  </si>
  <si>
    <t>Total  15</t>
  </si>
  <si>
    <t>comp. (m)</t>
  </si>
  <si>
    <t>BARRA DE APOIO PNE</t>
  </si>
  <si>
    <t>LIMPEZA GERAL DA OBRA</t>
  </si>
  <si>
    <t>Eng. João Carlos Dalcolmo Azevedo</t>
  </si>
  <si>
    <t>CREA MG-38553/D</t>
  </si>
  <si>
    <t>SEDE MUNICIPAL - CENTRO</t>
  </si>
  <si>
    <t>VALOR MENSAL</t>
  </si>
  <si>
    <t>% MENSAL</t>
  </si>
  <si>
    <t>ACUMULADO MENSAL</t>
  </si>
  <si>
    <t>% ACUMULADO</t>
  </si>
  <si>
    <t>MÊSES</t>
  </si>
  <si>
    <t>COMPOSIÇÃO DE CUSTO</t>
  </si>
  <si>
    <t>MÃO DE OBRA</t>
  </si>
  <si>
    <t>CODIGO</t>
  </si>
  <si>
    <t>COEFICIENTE</t>
  </si>
  <si>
    <t>VL. UNITÁRIO</t>
  </si>
  <si>
    <t>VL. TOTAL</t>
  </si>
  <si>
    <t>ELETRICISTA</t>
  </si>
  <si>
    <t>AJUDANTE ELETRICISTA</t>
  </si>
  <si>
    <t>UNIDADE</t>
  </si>
  <si>
    <t>H</t>
  </si>
  <si>
    <t xml:space="preserve">TOTAL MÃO DE OBRA </t>
  </si>
  <si>
    <t>MATERIAIS</t>
  </si>
  <si>
    <t>COTAÇÃO</t>
  </si>
  <si>
    <t>PÇ</t>
  </si>
  <si>
    <t>AREIA GROSSA</t>
  </si>
  <si>
    <t>M3</t>
  </si>
  <si>
    <t>CIMENTO</t>
  </si>
  <si>
    <t>KG</t>
  </si>
  <si>
    <t>UND.</t>
  </si>
  <si>
    <t>M</t>
  </si>
  <si>
    <t>TOTAL MATERIAL</t>
  </si>
  <si>
    <t>TOTAL MÃO DE OBRA + MATERIAL</t>
  </si>
  <si>
    <t>TOTAL DA COMPOSIÇÃO</t>
  </si>
  <si>
    <t>PONTO PADRÃO DE TOMADA 2 POLOS MAIS TERRA - CONSIDERANDO ELETRODUTO PVC RÍGIDO DE 3/4" INCLUSIVE CONEXÕES (5.0m), FIO ISOLADO PVC DE 2.5mm2 (16.5m) E  CAIXA ESTAMPADA 4x2" (1 und)</t>
  </si>
  <si>
    <t>LAJE PRE-MOLD BETA 11 P/1KN/M2 VAOS 4,40M/INCL VIGOTAS TIJOLOS ARMADURA NEGATIVA CAPEAMENTO 3CM CONCRETO 20MPA ESCORAMENTO E MÃO DE OBRA</t>
  </si>
  <si>
    <t>74141/001</t>
  </si>
  <si>
    <t>73907/003</t>
  </si>
  <si>
    <t xml:space="preserve">INTERRUPTOR PULSADOR P/CAMPANHIA EMBUTIR 2A/250V C/PLACA, TIPO SILENTOQUE PIAL OU EQUIVALENTE </t>
  </si>
  <si>
    <t>ELETRODUTO PVC FLEXÍVEL CORRUGADO 20MM TIPO TIGREFLEX OU EQUIVALENTE</t>
  </si>
  <si>
    <t>CAIXA PVC 4" X 2" PARA ELETRODUTO</t>
  </si>
  <si>
    <t>CABO DE COBRE ISOLAMENTO ANTI-CHAMA 0,6/1KV 1,5MM2 (UM CONDUTOR) TP SINTENAX PIRELLI OU EQUIV.</t>
  </si>
  <si>
    <t>PONTO PADRÃO DE INTERRUPTOR DE DUAS TECLAS SIMPLES - CONSIDERANDO ELETRODUTO PVC RÍGIDO DE 3/4" INC. CONEXÕES (3,3m), FIO ISOLADO PVC DE 2,5mm2 (17,20m) E CAIXA ESTAMPADA 4" X 2" (1und)</t>
  </si>
  <si>
    <t>PONTO PADRÃO DE LUZ NO TETO - CONSIDERANDO ELETRODUTO DE PVC RIGIDO DE 3/4" INC. CONEXÕES (4,50m), FIO ISOLADO PVC DE 2,5mm2 (16,2m) E CAIXA ESTAMPADA 4" X 4" (1und)</t>
  </si>
  <si>
    <t>PONTO PADRÃO DE LUZ NA PAREDE - CONSIDERANDO ELETRODUTO DE PVC RIGIDO DE 3/4" INC. CONEXÕES (4,50m), FIO ISOLADO PVC DE 2,5mm2 (16,2m) E CAIXA ESTAMPADA 4" X 4" (1und)</t>
  </si>
  <si>
    <t>PONTO INTERRUPTOR SIMPLES COM ELETRODUTO PVC 3/4" E CAIXA 4X2"</t>
  </si>
  <si>
    <t>FIO P/TELEFONE DE COBRE BITOLA 0,6mm ISOLAÇÃO EM PVC, POLIPROPILENO, DOIS CONDUTORES</t>
  </si>
  <si>
    <t>TOMADA P/TELEFONE DE QUATRO POLOS PADRÃO TELEBRÁS - FORNECIMENTO E INSTALAÇÃO</t>
  </si>
  <si>
    <t>GABARITO PARA LOCAÇÃO = ÁREA DA OBRA</t>
  </si>
</sst>
</file>

<file path=xl/styles.xml><?xml version="1.0" encoding="utf-8"?>
<styleSheet xmlns="http://schemas.openxmlformats.org/spreadsheetml/2006/main">
  <numFmts count="12">
    <numFmt numFmtId="7" formatCode="&quot;R$&quot;\ #,##0.00;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70" formatCode="_(&quot;R$ &quot;* #,##0.00_);_(&quot;R$ &quot;* \(#,##0.00\);_(&quot;R$ &quot;* &quot;-&quot;??_);_(@_)"/>
    <numFmt numFmtId="172" formatCode="&quot;R$ &quot;#,##0.00"/>
    <numFmt numFmtId="173" formatCode="&quot;R$&quot;\ #,##0.00"/>
    <numFmt numFmtId="179" formatCode="0.0000"/>
    <numFmt numFmtId="180" formatCode="0.000"/>
    <numFmt numFmtId="183" formatCode="0.00;[Red]0.00"/>
    <numFmt numFmtId="186" formatCode="&quot;R$&quot;\ #,##0.00;[Red]&quot;R$&quot;\ #,##0.00"/>
    <numFmt numFmtId="187" formatCode="0.00000;[Red]0.00000"/>
    <numFmt numFmtId="188" formatCode="#,##0.000000;[Red]#,##0.000000"/>
  </numFmts>
  <fonts count="43">
    <font>
      <sz val="11"/>
      <color theme="1"/>
      <name val="Calibri"/>
      <family val="2"/>
      <scheme val="minor"/>
    </font>
    <font>
      <i/>
      <sz val="12"/>
      <color indexed="8"/>
      <name val="Calibri"/>
      <family val="2"/>
    </font>
    <font>
      <i/>
      <sz val="10"/>
      <color indexed="8"/>
      <name val="Calibri"/>
      <family val="2"/>
    </font>
    <font>
      <b/>
      <shadow/>
      <sz val="14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u/>
      <sz val="12.65"/>
      <color indexed="12"/>
      <name val="Calibri"/>
      <family val="2"/>
    </font>
    <font>
      <b/>
      <sz val="8"/>
      <name val="Arial"/>
      <family val="2"/>
    </font>
    <font>
      <b/>
      <sz val="9"/>
      <color indexed="8"/>
      <name val="Arial"/>
      <family val="2"/>
    </font>
    <font>
      <sz val="9"/>
      <color indexed="10"/>
      <name val="Arial"/>
      <family val="2"/>
    </font>
    <font>
      <sz val="11"/>
      <color indexed="8"/>
      <name val="Calibri"/>
      <family val="2"/>
    </font>
    <font>
      <sz val="12"/>
      <color indexed="8"/>
      <name val="Calibri"/>
      <family val="2"/>
    </font>
    <font>
      <sz val="12"/>
      <color indexed="8"/>
      <name val="Calibri"/>
      <family val="2"/>
    </font>
    <font>
      <sz val="10"/>
      <color indexed="8"/>
      <name val="Calibri"/>
      <family val="2"/>
    </font>
    <font>
      <b/>
      <sz val="12"/>
      <color indexed="8"/>
      <name val="Calibri"/>
      <family val="2"/>
    </font>
    <font>
      <sz val="8"/>
      <name val="Calibri"/>
      <family val="2"/>
    </font>
    <font>
      <b/>
      <sz val="10"/>
      <color indexed="8"/>
      <name val="Calibri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hadow/>
      <sz val="11"/>
      <name val="Arial"/>
      <family val="2"/>
    </font>
    <font>
      <sz val="11"/>
      <color indexed="8"/>
      <name val="Calibri"/>
      <family val="2"/>
    </font>
    <font>
      <sz val="8"/>
      <color indexed="8"/>
      <name val="Verdana"/>
      <family val="2"/>
    </font>
    <font>
      <sz val="9"/>
      <name val="Calibri"/>
      <family val="2"/>
    </font>
    <font>
      <sz val="9"/>
      <color indexed="8"/>
      <name val="Calibri"/>
      <family val="2"/>
    </font>
    <font>
      <sz val="9"/>
      <color indexed="8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sz val="8"/>
      <color indexed="8"/>
      <name val="Arial"/>
      <family val="2"/>
    </font>
    <font>
      <b/>
      <sz val="9"/>
      <color indexed="8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2"/>
      <name val="Calibri"/>
      <family val="2"/>
    </font>
    <font>
      <b/>
      <sz val="9"/>
      <color indexed="8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44" fontId="10" fillId="0" borderId="0" applyFont="0" applyFill="0" applyBorder="0" applyAlignment="0" applyProtection="0"/>
    <xf numFmtId="0" fontId="38" fillId="0" borderId="0"/>
    <xf numFmtId="0" fontId="38" fillId="0" borderId="0"/>
    <xf numFmtId="43" fontId="10" fillId="0" borderId="0" applyFont="0" applyFill="0" applyBorder="0" applyAlignment="0" applyProtection="0"/>
    <xf numFmtId="43" fontId="22" fillId="0" borderId="0" applyFont="0" applyFill="0" applyBorder="0" applyAlignment="0" applyProtection="0"/>
  </cellStyleXfs>
  <cellXfs count="817">
    <xf numFmtId="0" fontId="0" fillId="0" borderId="0" xfId="0"/>
    <xf numFmtId="0" fontId="11" fillId="0" borderId="0" xfId="0" applyFont="1" applyBorder="1"/>
    <xf numFmtId="0" fontId="11" fillId="0" borderId="0" xfId="0" applyFont="1"/>
    <xf numFmtId="0" fontId="11" fillId="0" borderId="1" xfId="0" applyFont="1" applyBorder="1"/>
    <xf numFmtId="0" fontId="11" fillId="0" borderId="0" xfId="0" applyFont="1" applyBorder="1" applyAlignment="1">
      <alignment horizontal="right"/>
    </xf>
    <xf numFmtId="0" fontId="12" fillId="0" borderId="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2" fontId="11" fillId="0" borderId="0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2" fontId="11" fillId="0" borderId="0" xfId="0" applyNumberFormat="1" applyFont="1" applyAlignment="1">
      <alignment horizontal="center"/>
    </xf>
    <xf numFmtId="0" fontId="11" fillId="2" borderId="2" xfId="0" applyFont="1" applyFill="1" applyBorder="1"/>
    <xf numFmtId="0" fontId="11" fillId="2" borderId="0" xfId="0" applyFont="1" applyFill="1" applyBorder="1"/>
    <xf numFmtId="0" fontId="11" fillId="2" borderId="0" xfId="0" applyFont="1" applyFill="1" applyBorder="1" applyAlignment="1">
      <alignment horizontal="right"/>
    </xf>
    <xf numFmtId="0" fontId="11" fillId="2" borderId="3" xfId="0" applyFont="1" applyFill="1" applyBorder="1"/>
    <xf numFmtId="0" fontId="11" fillId="2" borderId="1" xfId="0" applyFont="1" applyFill="1" applyBorder="1"/>
    <xf numFmtId="0" fontId="11" fillId="2" borderId="1" xfId="0" applyFont="1" applyFill="1" applyBorder="1" applyAlignment="1">
      <alignment horizontal="right"/>
    </xf>
    <xf numFmtId="0" fontId="12" fillId="2" borderId="1" xfId="0" applyFont="1" applyFill="1" applyBorder="1" applyAlignment="1">
      <alignment horizontal="center"/>
    </xf>
    <xf numFmtId="1" fontId="11" fillId="0" borderId="0" xfId="0" applyNumberFormat="1" applyFont="1" applyFill="1" applyBorder="1" applyAlignment="1">
      <alignment horizontal="center"/>
    </xf>
    <xf numFmtId="0" fontId="4" fillId="0" borderId="0" xfId="0" applyFont="1"/>
    <xf numFmtId="0" fontId="4" fillId="0" borderId="0" xfId="0" applyFont="1" applyFill="1"/>
    <xf numFmtId="0" fontId="4" fillId="3" borderId="0" xfId="0" applyFont="1" applyFill="1"/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8" fillId="0" borderId="0" xfId="0" applyFont="1"/>
    <xf numFmtId="0" fontId="5" fillId="4" borderId="0" xfId="0" applyFont="1" applyFill="1"/>
    <xf numFmtId="0" fontId="4" fillId="4" borderId="0" xfId="0" applyFont="1" applyFill="1"/>
    <xf numFmtId="0" fontId="9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 applyAlignment="1"/>
    <xf numFmtId="0" fontId="0" fillId="0" borderId="0" xfId="0" applyBorder="1"/>
    <xf numFmtId="0" fontId="11" fillId="0" borderId="0" xfId="0" applyFont="1" applyFill="1" applyBorder="1"/>
    <xf numFmtId="0" fontId="11" fillId="0" borderId="0" xfId="0" applyFont="1" applyFill="1" applyBorder="1" applyAlignment="1">
      <alignment horizontal="right"/>
    </xf>
    <xf numFmtId="0" fontId="12" fillId="0" borderId="0" xfId="0" applyFont="1" applyFill="1" applyBorder="1" applyAlignment="1">
      <alignment horizontal="center"/>
    </xf>
    <xf numFmtId="2" fontId="11" fillId="0" borderId="0" xfId="0" applyNumberFormat="1" applyFont="1" applyFill="1" applyBorder="1" applyAlignment="1">
      <alignment horizontal="center"/>
    </xf>
    <xf numFmtId="2" fontId="14" fillId="0" borderId="0" xfId="0" applyNumberFormat="1" applyFont="1" applyFill="1" applyBorder="1" applyAlignment="1">
      <alignment horizontal="center"/>
    </xf>
    <xf numFmtId="0" fontId="11" fillId="0" borderId="0" xfId="0" applyFont="1" applyFill="1"/>
    <xf numFmtId="170" fontId="0" fillId="0" borderId="0" xfId="0" applyNumberFormat="1"/>
    <xf numFmtId="43" fontId="0" fillId="0" borderId="0" xfId="0" applyNumberFormat="1"/>
    <xf numFmtId="0" fontId="11" fillId="2" borderId="4" xfId="0" applyFont="1" applyFill="1" applyBorder="1"/>
    <xf numFmtId="0" fontId="11" fillId="2" borderId="5" xfId="0" applyFont="1" applyFill="1" applyBorder="1"/>
    <xf numFmtId="0" fontId="11" fillId="2" borderId="5" xfId="0" applyFont="1" applyFill="1" applyBorder="1" applyAlignment="1">
      <alignment horizontal="right"/>
    </xf>
    <xf numFmtId="0" fontId="12" fillId="2" borderId="5" xfId="0" applyFont="1" applyFill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2" fontId="13" fillId="0" borderId="5" xfId="0" applyNumberFormat="1" applyFont="1" applyBorder="1" applyAlignment="1">
      <alignment horizontal="center"/>
    </xf>
    <xf numFmtId="2" fontId="13" fillId="0" borderId="6" xfId="0" applyNumberFormat="1" applyFont="1" applyBorder="1" applyAlignment="1">
      <alignment horizontal="center"/>
    </xf>
    <xf numFmtId="2" fontId="13" fillId="0" borderId="7" xfId="0" applyNumberFormat="1" applyFont="1" applyBorder="1" applyAlignment="1">
      <alignment horizontal="center"/>
    </xf>
    <xf numFmtId="1" fontId="13" fillId="0" borderId="5" xfId="0" applyNumberFormat="1" applyFont="1" applyBorder="1" applyAlignment="1">
      <alignment horizontal="center"/>
    </xf>
    <xf numFmtId="2" fontId="13" fillId="0" borderId="8" xfId="0" applyNumberFormat="1" applyFont="1" applyBorder="1" applyAlignment="1">
      <alignment horizontal="center"/>
    </xf>
    <xf numFmtId="2" fontId="13" fillId="0" borderId="0" xfId="0" applyNumberFormat="1" applyFont="1" applyBorder="1" applyAlignment="1">
      <alignment horizontal="center"/>
    </xf>
    <xf numFmtId="0" fontId="13" fillId="0" borderId="6" xfId="0" applyFont="1" applyBorder="1"/>
    <xf numFmtId="0" fontId="13" fillId="0" borderId="0" xfId="0" applyFont="1" applyBorder="1"/>
    <xf numFmtId="0" fontId="13" fillId="0" borderId="8" xfId="0" applyFont="1" applyBorder="1" applyAlignment="1">
      <alignment horizontal="center"/>
    </xf>
    <xf numFmtId="43" fontId="13" fillId="0" borderId="0" xfId="5" applyFont="1" applyBorder="1" applyAlignment="1">
      <alignment horizontal="center"/>
    </xf>
    <xf numFmtId="43" fontId="13" fillId="0" borderId="0" xfId="5" applyFont="1" applyBorder="1"/>
    <xf numFmtId="2" fontId="13" fillId="0" borderId="1" xfId="0" applyNumberFormat="1" applyFont="1" applyFill="1" applyBorder="1" applyAlignment="1">
      <alignment horizontal="center"/>
    </xf>
    <xf numFmtId="2" fontId="13" fillId="0" borderId="9" xfId="0" applyNumberFormat="1" applyFont="1" applyBorder="1" applyAlignment="1">
      <alignment horizontal="center"/>
    </xf>
    <xf numFmtId="1" fontId="13" fillId="0" borderId="0" xfId="0" applyNumberFormat="1" applyFont="1" applyBorder="1" applyAlignment="1">
      <alignment horizontal="center"/>
    </xf>
    <xf numFmtId="1" fontId="13" fillId="0" borderId="0" xfId="0" applyNumberFormat="1" applyFont="1" applyFill="1" applyBorder="1" applyAlignment="1">
      <alignment horizontal="center"/>
    </xf>
    <xf numFmtId="2" fontId="16" fillId="0" borderId="6" xfId="0" applyNumberFormat="1" applyFont="1" applyFill="1" applyBorder="1" applyAlignment="1">
      <alignment horizontal="center"/>
    </xf>
    <xf numFmtId="0" fontId="17" fillId="0" borderId="7" xfId="0" applyFont="1" applyBorder="1" applyAlignment="1">
      <alignment vertical="center" wrapText="1"/>
    </xf>
    <xf numFmtId="0" fontId="18" fillId="0" borderId="7" xfId="0" applyFont="1" applyBorder="1" applyAlignment="1">
      <alignment wrapText="1"/>
    </xf>
    <xf numFmtId="0" fontId="17" fillId="0" borderId="7" xfId="0" applyFont="1" applyBorder="1" applyAlignment="1">
      <alignment horizontal="center" vertical="center"/>
    </xf>
    <xf numFmtId="2" fontId="18" fillId="0" borderId="7" xfId="0" applyNumberFormat="1" applyFont="1" applyFill="1" applyBorder="1" applyAlignment="1">
      <alignment horizontal="center"/>
    </xf>
    <xf numFmtId="4" fontId="17" fillId="0" borderId="7" xfId="0" applyNumberFormat="1" applyFont="1" applyFill="1" applyBorder="1" applyAlignment="1">
      <alignment horizontal="center" vertical="center"/>
    </xf>
    <xf numFmtId="0" fontId="17" fillId="0" borderId="7" xfId="0" applyFont="1" applyBorder="1" applyAlignment="1">
      <alignment wrapText="1"/>
    </xf>
    <xf numFmtId="0" fontId="17" fillId="0" borderId="10" xfId="0" applyFont="1" applyBorder="1" applyAlignment="1">
      <alignment horizontal="center"/>
    </xf>
    <xf numFmtId="0" fontId="17" fillId="0" borderId="7" xfId="0" applyFont="1" applyFill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8" fillId="0" borderId="7" xfId="0" applyFont="1" applyFill="1" applyBorder="1" applyAlignment="1">
      <alignment horizontal="center"/>
    </xf>
    <xf numFmtId="4" fontId="17" fillId="0" borderId="7" xfId="0" applyNumberFormat="1" applyFont="1" applyFill="1" applyBorder="1" applyAlignment="1">
      <alignment horizontal="center"/>
    </xf>
    <xf numFmtId="4" fontId="18" fillId="0" borderId="7" xfId="0" applyNumberFormat="1" applyFont="1" applyFill="1" applyBorder="1" applyAlignment="1">
      <alignment horizontal="center"/>
    </xf>
    <xf numFmtId="0" fontId="20" fillId="0" borderId="7" xfId="0" applyFont="1" applyBorder="1" applyAlignment="1">
      <alignment horizontal="center" vertical="center"/>
    </xf>
    <xf numFmtId="4" fontId="18" fillId="0" borderId="7" xfId="0" applyNumberFormat="1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right" vertical="center"/>
    </xf>
    <xf numFmtId="0" fontId="19" fillId="0" borderId="0" xfId="0" applyFont="1" applyFill="1" applyBorder="1" applyAlignment="1"/>
    <xf numFmtId="0" fontId="7" fillId="0" borderId="0" xfId="0" applyFont="1" applyFill="1" applyBorder="1" applyAlignment="1">
      <alignment horizontal="right" vertical="center"/>
    </xf>
    <xf numFmtId="0" fontId="20" fillId="0" borderId="7" xfId="0" applyFont="1" applyBorder="1" applyAlignment="1">
      <alignment horizontal="center"/>
    </xf>
    <xf numFmtId="0" fontId="17" fillId="0" borderId="2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/>
    <xf numFmtId="4" fontId="17" fillId="0" borderId="11" xfId="0" applyNumberFormat="1" applyFont="1" applyFill="1" applyBorder="1" applyAlignment="1">
      <alignment vertical="center"/>
    </xf>
    <xf numFmtId="0" fontId="18" fillId="0" borderId="7" xfId="0" applyFont="1" applyFill="1" applyBorder="1" applyAlignment="1">
      <alignment wrapText="1"/>
    </xf>
    <xf numFmtId="0" fontId="17" fillId="3" borderId="7" xfId="0" applyFont="1" applyFill="1" applyBorder="1" applyAlignment="1">
      <alignment horizontal="center"/>
    </xf>
    <xf numFmtId="1" fontId="18" fillId="0" borderId="6" xfId="0" applyNumberFormat="1" applyFont="1" applyFill="1" applyBorder="1" applyAlignment="1"/>
    <xf numFmtId="0" fontId="20" fillId="0" borderId="7" xfId="0" applyFont="1" applyFill="1" applyBorder="1" applyAlignment="1">
      <alignment horizontal="center"/>
    </xf>
    <xf numFmtId="0" fontId="17" fillId="0" borderId="7" xfId="0" applyFont="1" applyBorder="1" applyAlignment="1">
      <alignment horizontal="left" wrapText="1"/>
    </xf>
    <xf numFmtId="2" fontId="17" fillId="0" borderId="7" xfId="0" applyNumberFormat="1" applyFont="1" applyFill="1" applyBorder="1" applyAlignment="1">
      <alignment horizontal="center"/>
    </xf>
    <xf numFmtId="0" fontId="20" fillId="0" borderId="6" xfId="0" applyFont="1" applyFill="1" applyBorder="1" applyAlignment="1">
      <alignment horizontal="center"/>
    </xf>
    <xf numFmtId="0" fontId="17" fillId="0" borderId="6" xfId="0" applyFont="1" applyBorder="1" applyAlignment="1">
      <alignment wrapText="1"/>
    </xf>
    <xf numFmtId="1" fontId="18" fillId="0" borderId="6" xfId="0" applyNumberFormat="1" applyFont="1" applyFill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17" fillId="0" borderId="7" xfId="0" applyFont="1" applyFill="1" applyBorder="1" applyAlignment="1">
      <alignment wrapText="1"/>
    </xf>
    <xf numFmtId="0" fontId="19" fillId="0" borderId="2" xfId="0" applyFont="1" applyFill="1" applyBorder="1" applyAlignment="1">
      <alignment horizontal="right" vertical="center"/>
    </xf>
    <xf numFmtId="4" fontId="19" fillId="0" borderId="11" xfId="0" applyNumberFormat="1" applyFont="1" applyFill="1" applyBorder="1" applyAlignment="1">
      <alignment vertical="center"/>
    </xf>
    <xf numFmtId="2" fontId="16" fillId="0" borderId="7" xfId="0" applyNumberFormat="1" applyFont="1" applyFill="1" applyBorder="1" applyAlignment="1">
      <alignment horizontal="center"/>
    </xf>
    <xf numFmtId="0" fontId="17" fillId="3" borderId="10" xfId="0" applyFont="1" applyFill="1" applyBorder="1" applyAlignment="1">
      <alignment horizontal="center"/>
    </xf>
    <xf numFmtId="0" fontId="17" fillId="3" borderId="7" xfId="0" applyFont="1" applyFill="1" applyBorder="1" applyAlignment="1">
      <alignment wrapText="1"/>
    </xf>
    <xf numFmtId="4" fontId="17" fillId="3" borderId="7" xfId="0" applyNumberFormat="1" applyFont="1" applyFill="1" applyBorder="1" applyAlignment="1">
      <alignment horizontal="center"/>
    </xf>
    <xf numFmtId="4" fontId="17" fillId="0" borderId="7" xfId="0" applyNumberFormat="1" applyFont="1" applyBorder="1" applyAlignment="1"/>
    <xf numFmtId="4" fontId="17" fillId="0" borderId="7" xfId="0" applyNumberFormat="1" applyFont="1" applyBorder="1" applyAlignment="1">
      <alignment horizontal="center"/>
    </xf>
    <xf numFmtId="0" fontId="13" fillId="0" borderId="5" xfId="0" applyFont="1" applyBorder="1"/>
    <xf numFmtId="4" fontId="17" fillId="0" borderId="12" xfId="0" applyNumberFormat="1" applyFont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2" fontId="16" fillId="0" borderId="0" xfId="0" applyNumberFormat="1" applyFont="1" applyFill="1" applyBorder="1" applyAlignment="1">
      <alignment horizontal="center"/>
    </xf>
    <xf numFmtId="0" fontId="20" fillId="0" borderId="10" xfId="0" applyFont="1" applyBorder="1" applyAlignment="1">
      <alignment horizontal="left"/>
    </xf>
    <xf numFmtId="0" fontId="20" fillId="0" borderId="7" xfId="0" applyFont="1" applyBorder="1" applyAlignment="1">
      <alignment horizontal="left"/>
    </xf>
    <xf numFmtId="0" fontId="18" fillId="0" borderId="7" xfId="0" applyFont="1" applyFill="1" applyBorder="1" applyAlignment="1">
      <alignment horizontal="left"/>
    </xf>
    <xf numFmtId="0" fontId="18" fillId="0" borderId="7" xfId="0" applyFont="1" applyFill="1" applyBorder="1" applyAlignment="1">
      <alignment horizontal="left" wrapText="1"/>
    </xf>
    <xf numFmtId="0" fontId="18" fillId="0" borderId="10" xfId="0" applyFont="1" applyFill="1" applyBorder="1" applyAlignment="1">
      <alignment horizontal="left"/>
    </xf>
    <xf numFmtId="0" fontId="17" fillId="0" borderId="7" xfId="0" applyFont="1" applyFill="1" applyBorder="1" applyAlignment="1">
      <alignment horizontal="left" wrapText="1"/>
    </xf>
    <xf numFmtId="0" fontId="18" fillId="0" borderId="10" xfId="0" applyFont="1" applyFill="1" applyBorder="1" applyAlignment="1">
      <alignment horizontal="center"/>
    </xf>
    <xf numFmtId="0" fontId="11" fillId="0" borderId="8" xfId="0" applyFont="1" applyBorder="1"/>
    <xf numFmtId="0" fontId="13" fillId="0" borderId="12" xfId="0" applyFont="1" applyBorder="1" applyAlignment="1">
      <alignment horizontal="center"/>
    </xf>
    <xf numFmtId="2" fontId="13" fillId="0" borderId="12" xfId="0" applyNumberFormat="1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2" fontId="16" fillId="0" borderId="8" xfId="0" applyNumberFormat="1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/>
    </xf>
    <xf numFmtId="0" fontId="17" fillId="3" borderId="13" xfId="0" applyFont="1" applyFill="1" applyBorder="1" applyAlignment="1">
      <alignment horizontal="center"/>
    </xf>
    <xf numFmtId="0" fontId="17" fillId="0" borderId="13" xfId="0" applyFont="1" applyBorder="1" applyAlignment="1">
      <alignment horizontal="center"/>
    </xf>
    <xf numFmtId="0" fontId="18" fillId="3" borderId="6" xfId="0" applyFont="1" applyFill="1" applyBorder="1" applyAlignment="1">
      <alignment wrapText="1"/>
    </xf>
    <xf numFmtId="0" fontId="17" fillId="3" borderId="6" xfId="0" applyFont="1" applyFill="1" applyBorder="1" applyAlignment="1">
      <alignment wrapText="1"/>
    </xf>
    <xf numFmtId="0" fontId="17" fillId="0" borderId="10" xfId="0" applyFont="1" applyFill="1" applyBorder="1" applyAlignment="1">
      <alignment horizontal="center"/>
    </xf>
    <xf numFmtId="1" fontId="18" fillId="0" borderId="6" xfId="0" applyNumberFormat="1" applyFont="1" applyFill="1" applyBorder="1" applyAlignment="1">
      <alignment horizontal="left"/>
    </xf>
    <xf numFmtId="0" fontId="18" fillId="0" borderId="7" xfId="0" applyFont="1" applyBorder="1" applyAlignment="1">
      <alignment horizontal="center" wrapText="1"/>
    </xf>
    <xf numFmtId="4" fontId="17" fillId="0" borderId="6" xfId="0" applyNumberFormat="1" applyFont="1" applyFill="1" applyBorder="1" applyAlignment="1">
      <alignment horizontal="center"/>
    </xf>
    <xf numFmtId="0" fontId="18" fillId="0" borderId="6" xfId="0" applyFont="1" applyBorder="1" applyAlignment="1">
      <alignment horizontal="justify"/>
    </xf>
    <xf numFmtId="0" fontId="18" fillId="0" borderId="7" xfId="0" applyFont="1" applyBorder="1" applyAlignment="1">
      <alignment horizontal="center"/>
    </xf>
    <xf numFmtId="4" fontId="18" fillId="0" borderId="6" xfId="0" applyNumberFormat="1" applyFont="1" applyFill="1" applyBorder="1" applyAlignment="1">
      <alignment horizontal="center"/>
    </xf>
    <xf numFmtId="0" fontId="18" fillId="0" borderId="7" xfId="0" applyFont="1" applyBorder="1" applyAlignment="1">
      <alignment horizontal="justify" wrapText="1"/>
    </xf>
    <xf numFmtId="0" fontId="18" fillId="0" borderId="0" xfId="0" applyFont="1" applyBorder="1" applyAlignment="1">
      <alignment horizontal="center"/>
    </xf>
    <xf numFmtId="2" fontId="17" fillId="0" borderId="6" xfId="0" applyNumberFormat="1" applyFont="1" applyFill="1" applyBorder="1" applyAlignment="1">
      <alignment horizontal="center"/>
    </xf>
    <xf numFmtId="0" fontId="17" fillId="0" borderId="6" xfId="0" applyFont="1" applyFill="1" applyBorder="1" applyAlignment="1">
      <alignment horizontal="center"/>
    </xf>
    <xf numFmtId="1" fontId="13" fillId="0" borderId="8" xfId="0" applyNumberFormat="1" applyFont="1" applyBorder="1" applyAlignment="1">
      <alignment horizontal="center"/>
    </xf>
    <xf numFmtId="0" fontId="13" fillId="0" borderId="7" xfId="0" applyFont="1" applyBorder="1"/>
    <xf numFmtId="1" fontId="18" fillId="0" borderId="12" xfId="0" applyNumberFormat="1" applyFont="1" applyFill="1" applyBorder="1" applyAlignment="1">
      <alignment horizontal="center"/>
    </xf>
    <xf numFmtId="0" fontId="18" fillId="0" borderId="9" xfId="0" applyFont="1" applyFill="1" applyBorder="1" applyAlignment="1">
      <alignment horizontal="left" wrapText="1"/>
    </xf>
    <xf numFmtId="1" fontId="7" fillId="0" borderId="7" xfId="0" applyNumberFormat="1" applyFont="1" applyFill="1" applyBorder="1" applyAlignment="1">
      <alignment horizontal="center"/>
    </xf>
    <xf numFmtId="1" fontId="7" fillId="0" borderId="6" xfId="0" applyNumberFormat="1" applyFont="1" applyFill="1" applyBorder="1" applyAlignment="1">
      <alignment horizontal="center"/>
    </xf>
    <xf numFmtId="1" fontId="7" fillId="0" borderId="1" xfId="0" applyNumberFormat="1" applyFont="1" applyFill="1" applyBorder="1" applyAlignment="1">
      <alignment horizontal="center"/>
    </xf>
    <xf numFmtId="0" fontId="18" fillId="0" borderId="6" xfId="0" applyFont="1" applyBorder="1" applyAlignment="1">
      <alignment horizontal="justify" wrapText="1"/>
    </xf>
    <xf numFmtId="0" fontId="18" fillId="0" borderId="6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1" fontId="18" fillId="0" borderId="5" xfId="0" applyNumberFormat="1" applyFont="1" applyFill="1" applyBorder="1" applyAlignment="1">
      <alignment horizontal="center"/>
    </xf>
    <xf numFmtId="0" fontId="17" fillId="0" borderId="5" xfId="0" applyFont="1" applyFill="1" applyBorder="1" applyAlignment="1">
      <alignment horizontal="center"/>
    </xf>
    <xf numFmtId="1" fontId="18" fillId="0" borderId="1" xfId="0" applyNumberFormat="1" applyFont="1" applyFill="1" applyBorder="1" applyAlignment="1">
      <alignment horizontal="center"/>
    </xf>
    <xf numFmtId="0" fontId="18" fillId="0" borderId="6" xfId="0" applyFont="1" applyFill="1" applyBorder="1" applyAlignment="1">
      <alignment horizontal="left" wrapText="1"/>
    </xf>
    <xf numFmtId="0" fontId="17" fillId="0" borderId="12" xfId="0" applyFont="1" applyFill="1" applyBorder="1" applyAlignment="1">
      <alignment horizontal="center"/>
    </xf>
    <xf numFmtId="4" fontId="17" fillId="0" borderId="9" xfId="0" applyNumberFormat="1" applyFont="1" applyFill="1" applyBorder="1" applyAlignment="1">
      <alignment horizontal="center"/>
    </xf>
    <xf numFmtId="2" fontId="13" fillId="0" borderId="5" xfId="0" applyNumberFormat="1" applyFont="1" applyFill="1" applyBorder="1" applyAlignment="1">
      <alignment horizontal="center"/>
    </xf>
    <xf numFmtId="1" fontId="18" fillId="0" borderId="7" xfId="0" applyNumberFormat="1" applyFont="1" applyFill="1" applyBorder="1" applyAlignment="1">
      <alignment horizontal="center"/>
    </xf>
    <xf numFmtId="1" fontId="18" fillId="0" borderId="0" xfId="0" applyNumberFormat="1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4" fontId="17" fillId="0" borderId="0" xfId="0" applyNumberFormat="1" applyFont="1" applyFill="1" applyBorder="1" applyAlignment="1">
      <alignment horizontal="center"/>
    </xf>
    <xf numFmtId="0" fontId="17" fillId="0" borderId="6" xfId="0" applyFont="1" applyBorder="1" applyAlignment="1">
      <alignment horizontal="center"/>
    </xf>
    <xf numFmtId="0" fontId="17" fillId="0" borderId="5" xfId="0" applyFont="1" applyFill="1" applyBorder="1" applyAlignment="1">
      <alignment horizontal="right"/>
    </xf>
    <xf numFmtId="0" fontId="17" fillId="0" borderId="5" xfId="0" applyFont="1" applyFill="1" applyBorder="1" applyAlignment="1">
      <alignment horizontal="left" wrapText="1"/>
    </xf>
    <xf numFmtId="2" fontId="17" fillId="0" borderId="5" xfId="0" applyNumberFormat="1" applyFont="1" applyFill="1" applyBorder="1" applyAlignment="1">
      <alignment horizontal="center"/>
    </xf>
    <xf numFmtId="0" fontId="0" fillId="5" borderId="0" xfId="0" applyFill="1"/>
    <xf numFmtId="0" fontId="23" fillId="5" borderId="0" xfId="0" applyFont="1" applyFill="1" applyAlignment="1">
      <alignment wrapText="1"/>
    </xf>
    <xf numFmtId="0" fontId="23" fillId="5" borderId="0" xfId="0" applyFont="1" applyFill="1" applyAlignment="1">
      <alignment horizontal="center" wrapText="1"/>
    </xf>
    <xf numFmtId="0" fontId="23" fillId="5" borderId="0" xfId="0" applyFont="1" applyFill="1" applyAlignment="1">
      <alignment horizontal="right" wrapText="1"/>
    </xf>
    <xf numFmtId="0" fontId="23" fillId="3" borderId="0" xfId="0" applyFont="1" applyFill="1" applyAlignment="1">
      <alignment wrapText="1"/>
    </xf>
    <xf numFmtId="0" fontId="23" fillId="3" borderId="0" xfId="0" applyFont="1" applyFill="1" applyAlignment="1">
      <alignment horizontal="center" wrapText="1"/>
    </xf>
    <xf numFmtId="0" fontId="23" fillId="3" borderId="0" xfId="0" applyFont="1" applyFill="1" applyAlignment="1">
      <alignment horizontal="right" wrapText="1"/>
    </xf>
    <xf numFmtId="0" fontId="11" fillId="0" borderId="7" xfId="0" applyFont="1" applyBorder="1"/>
    <xf numFmtId="0" fontId="13" fillId="0" borderId="7" xfId="0" applyFont="1" applyBorder="1" applyAlignment="1">
      <alignment horizontal="center"/>
    </xf>
    <xf numFmtId="0" fontId="17" fillId="0" borderId="5" xfId="0" applyFont="1" applyBorder="1" applyAlignment="1">
      <alignment wrapText="1"/>
    </xf>
    <xf numFmtId="0" fontId="0" fillId="0" borderId="1" xfId="0" applyBorder="1"/>
    <xf numFmtId="0" fontId="24" fillId="0" borderId="6" xfId="0" applyFont="1" applyBorder="1" applyAlignment="1">
      <alignment horizontal="left"/>
    </xf>
    <xf numFmtId="4" fontId="24" fillId="0" borderId="6" xfId="2" applyNumberFormat="1" applyFont="1" applyBorder="1"/>
    <xf numFmtId="4" fontId="24" fillId="0" borderId="13" xfId="2" applyNumberFormat="1" applyFont="1" applyBorder="1"/>
    <xf numFmtId="0" fontId="25" fillId="0" borderId="7" xfId="0" applyFont="1" applyBorder="1" applyAlignment="1">
      <alignment horizontal="left"/>
    </xf>
    <xf numFmtId="4" fontId="24" fillId="0" borderId="7" xfId="2" applyNumberFormat="1" applyFont="1" applyBorder="1"/>
    <xf numFmtId="4" fontId="24" fillId="0" borderId="10" xfId="2" applyNumberFormat="1" applyFont="1" applyBorder="1"/>
    <xf numFmtId="0" fontId="24" fillId="0" borderId="7" xfId="0" applyFont="1" applyBorder="1" applyAlignment="1">
      <alignment horizontal="left"/>
    </xf>
    <xf numFmtId="4" fontId="26" fillId="0" borderId="7" xfId="0" applyNumberFormat="1" applyFont="1" applyBorder="1"/>
    <xf numFmtId="0" fontId="24" fillId="0" borderId="7" xfId="0" applyNumberFormat="1" applyFont="1" applyBorder="1" applyAlignment="1">
      <alignment horizontal="left" vertical="center"/>
    </xf>
    <xf numFmtId="0" fontId="24" fillId="0" borderId="7" xfId="0" applyNumberFormat="1" applyFont="1" applyBorder="1" applyAlignment="1">
      <alignment horizontal="center" vertical="center"/>
    </xf>
    <xf numFmtId="2" fontId="25" fillId="0" borderId="7" xfId="5" applyNumberFormat="1" applyFont="1" applyBorder="1" applyAlignment="1">
      <alignment horizontal="center"/>
    </xf>
    <xf numFmtId="4" fontId="25" fillId="0" borderId="6" xfId="0" applyNumberFormat="1" applyFont="1" applyBorder="1" applyAlignment="1">
      <alignment horizontal="center"/>
    </xf>
    <xf numFmtId="4" fontId="25" fillId="0" borderId="7" xfId="0" applyNumberFormat="1" applyFont="1" applyBorder="1" applyAlignment="1">
      <alignment horizontal="center"/>
    </xf>
    <xf numFmtId="4" fontId="27" fillId="0" borderId="7" xfId="0" applyNumberFormat="1" applyFont="1" applyBorder="1" applyAlignment="1">
      <alignment horizontal="center"/>
    </xf>
    <xf numFmtId="4" fontId="0" fillId="0" borderId="0" xfId="0" applyNumberFormat="1"/>
    <xf numFmtId="0" fontId="19" fillId="0" borderId="4" xfId="0" applyFont="1" applyFill="1" applyBorder="1" applyAlignment="1">
      <alignment horizontal="right" vertical="center"/>
    </xf>
    <xf numFmtId="0" fontId="19" fillId="0" borderId="5" xfId="0" applyFont="1" applyFill="1" applyBorder="1" applyAlignment="1">
      <alignment horizontal="right" vertical="center"/>
    </xf>
    <xf numFmtId="0" fontId="19" fillId="0" borderId="5" xfId="0" applyFont="1" applyFill="1" applyBorder="1" applyAlignment="1"/>
    <xf numFmtId="0" fontId="7" fillId="0" borderId="5" xfId="0" applyFont="1" applyFill="1" applyBorder="1" applyAlignment="1">
      <alignment horizontal="right" vertical="center"/>
    </xf>
    <xf numFmtId="4" fontId="19" fillId="0" borderId="10" xfId="0" applyNumberFormat="1" applyFont="1" applyFill="1" applyBorder="1" applyAlignment="1">
      <alignment vertical="center"/>
    </xf>
    <xf numFmtId="0" fontId="19" fillId="0" borderId="4" xfId="0" applyFont="1" applyFill="1" applyBorder="1" applyAlignment="1">
      <alignment horizontal="right"/>
    </xf>
    <xf numFmtId="0" fontId="19" fillId="0" borderId="5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wrapText="1"/>
    </xf>
    <xf numFmtId="0" fontId="17" fillId="0" borderId="4" xfId="0" applyFont="1" applyFill="1" applyBorder="1" applyAlignment="1">
      <alignment horizontal="right" vertical="center"/>
    </xf>
    <xf numFmtId="0" fontId="17" fillId="0" borderId="5" xfId="0" applyFont="1" applyFill="1" applyBorder="1" applyAlignment="1">
      <alignment horizontal="right" vertical="center"/>
    </xf>
    <xf numFmtId="0" fontId="17" fillId="0" borderId="5" xfId="0" applyFont="1" applyFill="1" applyBorder="1" applyAlignment="1"/>
    <xf numFmtId="0" fontId="17" fillId="0" borderId="10" xfId="0" applyFont="1" applyFill="1" applyBorder="1" applyAlignment="1">
      <alignment vertical="center"/>
    </xf>
    <xf numFmtId="0" fontId="17" fillId="3" borderId="6" xfId="0" applyFont="1" applyFill="1" applyBorder="1" applyAlignment="1">
      <alignment horizontal="center"/>
    </xf>
    <xf numFmtId="0" fontId="18" fillId="0" borderId="4" xfId="0" applyFont="1" applyFill="1" applyBorder="1" applyAlignment="1">
      <alignment horizontal="left" vertical="center"/>
    </xf>
    <xf numFmtId="0" fontId="18" fillId="0" borderId="5" xfId="0" applyFont="1" applyFill="1" applyBorder="1" applyAlignment="1">
      <alignment horizontal="left" vertical="center"/>
    </xf>
    <xf numFmtId="0" fontId="18" fillId="0" borderId="5" xfId="0" applyFont="1" applyFill="1" applyBorder="1" applyAlignment="1"/>
    <xf numFmtId="0" fontId="18" fillId="0" borderId="5" xfId="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center" vertical="center"/>
    </xf>
    <xf numFmtId="4" fontId="17" fillId="0" borderId="5" xfId="0" applyNumberFormat="1" applyFont="1" applyBorder="1" applyAlignment="1">
      <alignment vertical="center"/>
    </xf>
    <xf numFmtId="4" fontId="17" fillId="0" borderId="10" xfId="0" applyNumberFormat="1" applyFont="1" applyBorder="1" applyAlignment="1">
      <alignment vertical="center"/>
    </xf>
    <xf numFmtId="4" fontId="19" fillId="0" borderId="10" xfId="0" applyNumberFormat="1" applyFont="1" applyFill="1" applyBorder="1" applyAlignment="1"/>
    <xf numFmtId="0" fontId="18" fillId="0" borderId="2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wrapText="1"/>
    </xf>
    <xf numFmtId="0" fontId="18" fillId="0" borderId="10" xfId="0" applyFont="1" applyFill="1" applyBorder="1" applyAlignment="1">
      <alignment horizontal="right" vertical="center"/>
    </xf>
    <xf numFmtId="4" fontId="18" fillId="0" borderId="10" xfId="0" applyNumberFormat="1" applyFont="1" applyBorder="1" applyAlignment="1">
      <alignment vertical="center"/>
    </xf>
    <xf numFmtId="2" fontId="13" fillId="0" borderId="7" xfId="0" applyNumberFormat="1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1" fontId="13" fillId="0" borderId="7" xfId="0" applyNumberFormat="1" applyFont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43" fontId="13" fillId="0" borderId="7" xfId="5" applyFont="1" applyBorder="1" applyAlignment="1">
      <alignment horizontal="center"/>
    </xf>
    <xf numFmtId="43" fontId="13" fillId="0" borderId="5" xfId="5" applyFont="1" applyBorder="1" applyAlignment="1">
      <alignment horizontal="center"/>
    </xf>
    <xf numFmtId="43" fontId="13" fillId="0" borderId="7" xfId="5" applyFont="1" applyBorder="1"/>
    <xf numFmtId="43" fontId="13" fillId="0" borderId="5" xfId="5" applyFont="1" applyBorder="1"/>
    <xf numFmtId="0" fontId="12" fillId="2" borderId="13" xfId="0" applyFont="1" applyFill="1" applyBorder="1" applyAlignment="1">
      <alignment horizontal="center"/>
    </xf>
    <xf numFmtId="2" fontId="14" fillId="0" borderId="8" xfId="0" applyNumberFormat="1" applyFont="1" applyFill="1" applyBorder="1" applyAlignment="1">
      <alignment horizontal="center"/>
    </xf>
    <xf numFmtId="2" fontId="13" fillId="0" borderId="0" xfId="0" applyNumberFormat="1" applyFont="1" applyBorder="1"/>
    <xf numFmtId="0" fontId="28" fillId="6" borderId="3" xfId="1" applyFont="1" applyFill="1" applyBorder="1" applyAlignment="1" applyProtection="1"/>
    <xf numFmtId="0" fontId="28" fillId="6" borderId="1" xfId="1" applyFont="1" applyFill="1" applyBorder="1" applyAlignment="1" applyProtection="1"/>
    <xf numFmtId="10" fontId="25" fillId="7" borderId="7" xfId="0" applyNumberFormat="1" applyFont="1" applyFill="1" applyBorder="1"/>
    <xf numFmtId="0" fontId="26" fillId="7" borderId="3" xfId="0" applyFont="1" applyFill="1" applyBorder="1"/>
    <xf numFmtId="0" fontId="26" fillId="7" borderId="13" xfId="0" applyFont="1" applyFill="1" applyBorder="1"/>
    <xf numFmtId="10" fontId="26" fillId="7" borderId="6" xfId="0" applyNumberFormat="1" applyFont="1" applyFill="1" applyBorder="1"/>
    <xf numFmtId="10" fontId="26" fillId="7" borderId="1" xfId="0" applyNumberFormat="1" applyFont="1" applyFill="1" applyBorder="1"/>
    <xf numFmtId="0" fontId="27" fillId="7" borderId="6" xfId="0" applyFont="1" applyFill="1" applyBorder="1" applyAlignment="1">
      <alignment horizontal="center"/>
    </xf>
    <xf numFmtId="0" fontId="27" fillId="7" borderId="7" xfId="0" applyFont="1" applyFill="1" applyBorder="1" applyAlignment="1">
      <alignment horizontal="center"/>
    </xf>
    <xf numFmtId="2" fontId="16" fillId="7" borderId="6" xfId="0" applyNumberFormat="1" applyFont="1" applyFill="1" applyBorder="1" applyAlignment="1">
      <alignment horizontal="center"/>
    </xf>
    <xf numFmtId="43" fontId="11" fillId="0" borderId="0" xfId="0" applyNumberFormat="1" applyFont="1" applyFill="1"/>
    <xf numFmtId="0" fontId="29" fillId="0" borderId="7" xfId="0" applyFont="1" applyFill="1" applyBorder="1" applyAlignment="1">
      <alignment wrapText="1"/>
    </xf>
    <xf numFmtId="0" fontId="28" fillId="6" borderId="13" xfId="1" applyFont="1" applyFill="1" applyBorder="1" applyAlignment="1" applyProtection="1"/>
    <xf numFmtId="0" fontId="27" fillId="7" borderId="13" xfId="0" applyFont="1" applyFill="1" applyBorder="1" applyAlignment="1">
      <alignment horizontal="center"/>
    </xf>
    <xf numFmtId="0" fontId="26" fillId="0" borderId="8" xfId="0" applyFont="1" applyBorder="1"/>
    <xf numFmtId="2" fontId="26" fillId="0" borderId="8" xfId="0" applyNumberFormat="1" applyFont="1" applyBorder="1"/>
    <xf numFmtId="0" fontId="26" fillId="0" borderId="7" xfId="0" applyFont="1" applyBorder="1"/>
    <xf numFmtId="2" fontId="26" fillId="0" borderId="7" xfId="0" applyNumberFormat="1" applyFont="1" applyBorder="1"/>
    <xf numFmtId="0" fontId="0" fillId="0" borderId="7" xfId="0" applyBorder="1"/>
    <xf numFmtId="10" fontId="26" fillId="7" borderId="8" xfId="0" applyNumberFormat="1" applyFont="1" applyFill="1" applyBorder="1"/>
    <xf numFmtId="49" fontId="28" fillId="0" borderId="0" xfId="1" applyNumberFormat="1" applyFont="1" applyFill="1" applyBorder="1" applyAlignment="1" applyProtection="1"/>
    <xf numFmtId="0" fontId="28" fillId="0" borderId="0" xfId="1" applyFont="1" applyFill="1" applyBorder="1" applyAlignment="1" applyProtection="1"/>
    <xf numFmtId="0" fontId="0" fillId="0" borderId="0" xfId="0" applyFill="1" applyBorder="1"/>
    <xf numFmtId="0" fontId="26" fillId="0" borderId="0" xfId="0" applyFont="1"/>
    <xf numFmtId="0" fontId="26" fillId="0" borderId="0" xfId="0" applyFont="1" applyAlignment="1">
      <alignment horizontal="center"/>
    </xf>
    <xf numFmtId="0" fontId="26" fillId="0" borderId="0" xfId="0" applyFont="1" applyAlignment="1">
      <alignment wrapText="1"/>
    </xf>
    <xf numFmtId="2" fontId="26" fillId="0" borderId="0" xfId="0" applyNumberFormat="1" applyFont="1" applyAlignment="1">
      <alignment horizontal="center"/>
    </xf>
    <xf numFmtId="0" fontId="16" fillId="0" borderId="7" xfId="0" applyFont="1" applyFill="1" applyBorder="1" applyAlignment="1">
      <alignment horizontal="center"/>
    </xf>
    <xf numFmtId="0" fontId="30" fillId="0" borderId="4" xfId="0" applyFont="1" applyBorder="1"/>
    <xf numFmtId="0" fontId="26" fillId="0" borderId="5" xfId="0" applyFont="1" applyBorder="1"/>
    <xf numFmtId="0" fontId="26" fillId="0" borderId="10" xfId="0" applyFont="1" applyBorder="1"/>
    <xf numFmtId="0" fontId="26" fillId="0" borderId="4" xfId="0" applyFont="1" applyBorder="1"/>
    <xf numFmtId="0" fontId="26" fillId="0" borderId="5" xfId="0" applyFont="1" applyBorder="1" applyAlignment="1">
      <alignment horizontal="center"/>
    </xf>
    <xf numFmtId="0" fontId="26" fillId="0" borderId="10" xfId="0" applyFont="1" applyBorder="1" applyAlignment="1">
      <alignment horizontal="right"/>
    </xf>
    <xf numFmtId="0" fontId="26" fillId="0" borderId="7" xfId="0" applyFont="1" applyBorder="1" applyAlignment="1">
      <alignment horizontal="center"/>
    </xf>
    <xf numFmtId="0" fontId="26" fillId="0" borderId="8" xfId="0" applyFont="1" applyBorder="1" applyAlignment="1">
      <alignment horizontal="right"/>
    </xf>
    <xf numFmtId="0" fontId="26" fillId="0" borderId="6" xfId="0" applyFont="1" applyBorder="1"/>
    <xf numFmtId="0" fontId="26" fillId="0" borderId="8" xfId="0" applyFont="1" applyBorder="1" applyAlignment="1">
      <alignment horizontal="center"/>
    </xf>
    <xf numFmtId="0" fontId="26" fillId="0" borderId="6" xfId="0" applyFont="1" applyBorder="1" applyAlignment="1">
      <alignment horizontal="center"/>
    </xf>
    <xf numFmtId="0" fontId="26" fillId="0" borderId="5" xfId="0" applyFont="1" applyBorder="1" applyAlignment="1">
      <alignment horizontal="right"/>
    </xf>
    <xf numFmtId="2" fontId="26" fillId="0" borderId="8" xfId="0" applyNumberFormat="1" applyFont="1" applyBorder="1" applyAlignment="1">
      <alignment horizontal="right"/>
    </xf>
    <xf numFmtId="2" fontId="26" fillId="0" borderId="9" xfId="0" applyNumberFormat="1" applyFont="1" applyBorder="1"/>
    <xf numFmtId="0" fontId="26" fillId="0" borderId="7" xfId="0" applyFont="1" applyBorder="1" applyAlignment="1">
      <alignment horizontal="right"/>
    </xf>
    <xf numFmtId="0" fontId="26" fillId="0" borderId="5" xfId="0" applyFont="1" applyBorder="1" applyAlignment="1">
      <alignment wrapText="1"/>
    </xf>
    <xf numFmtId="2" fontId="26" fillId="0" borderId="5" xfId="0" applyNumberFormat="1" applyFont="1" applyBorder="1" applyAlignment="1">
      <alignment horizontal="center"/>
    </xf>
    <xf numFmtId="2" fontId="11" fillId="0" borderId="0" xfId="0" applyNumberFormat="1" applyFont="1"/>
    <xf numFmtId="0" fontId="4" fillId="8" borderId="0" xfId="0" applyFont="1" applyFill="1"/>
    <xf numFmtId="0" fontId="0" fillId="8" borderId="0" xfId="0" applyFill="1"/>
    <xf numFmtId="2" fontId="26" fillId="0" borderId="7" xfId="0" applyNumberFormat="1" applyFont="1" applyBorder="1" applyAlignment="1">
      <alignment horizontal="right"/>
    </xf>
    <xf numFmtId="0" fontId="18" fillId="0" borderId="7" xfId="0" applyFont="1" applyFill="1" applyBorder="1" applyAlignment="1">
      <alignment horizontal="center" wrapText="1"/>
    </xf>
    <xf numFmtId="0" fontId="29" fillId="0" borderId="0" xfId="0" applyFont="1" applyAlignment="1">
      <alignment wrapText="1"/>
    </xf>
    <xf numFmtId="4" fontId="23" fillId="0" borderId="7" xfId="0" applyNumberFormat="1" applyFont="1" applyFill="1" applyBorder="1"/>
    <xf numFmtId="0" fontId="23" fillId="0" borderId="0" xfId="0" applyFont="1" applyFill="1" applyAlignment="1">
      <alignment wrapText="1"/>
    </xf>
    <xf numFmtId="4" fontId="17" fillId="0" borderId="12" xfId="0" applyNumberFormat="1" applyFont="1" applyFill="1" applyBorder="1" applyAlignment="1">
      <alignment horizontal="center"/>
    </xf>
    <xf numFmtId="0" fontId="0" fillId="0" borderId="0" xfId="0" applyFill="1"/>
    <xf numFmtId="0" fontId="26" fillId="0" borderId="9" xfId="0" applyFont="1" applyFill="1" applyBorder="1"/>
    <xf numFmtId="0" fontId="26" fillId="0" borderId="0" xfId="0" applyFont="1" applyFill="1" applyAlignment="1">
      <alignment wrapText="1"/>
    </xf>
    <xf numFmtId="0" fontId="26" fillId="0" borderId="9" xfId="0" applyFont="1" applyFill="1" applyBorder="1" applyAlignment="1">
      <alignment horizontal="center"/>
    </xf>
    <xf numFmtId="2" fontId="26" fillId="0" borderId="0" xfId="0" applyNumberFormat="1" applyFont="1" applyFill="1" applyAlignment="1">
      <alignment horizontal="center"/>
    </xf>
    <xf numFmtId="0" fontId="26" fillId="0" borderId="9" xfId="0" applyFont="1" applyFill="1" applyBorder="1" applyAlignment="1">
      <alignment horizontal="right"/>
    </xf>
    <xf numFmtId="0" fontId="17" fillId="0" borderId="13" xfId="0" applyFont="1" applyFill="1" applyBorder="1" applyAlignment="1">
      <alignment horizontal="center"/>
    </xf>
    <xf numFmtId="0" fontId="28" fillId="6" borderId="4" xfId="1" applyFont="1" applyFill="1" applyBorder="1" applyAlignment="1" applyProtection="1">
      <alignment horizontal="left"/>
    </xf>
    <xf numFmtId="0" fontId="28" fillId="6" borderId="5" xfId="1" applyFont="1" applyFill="1" applyBorder="1" applyAlignment="1" applyProtection="1">
      <alignment horizontal="left"/>
    </xf>
    <xf numFmtId="0" fontId="28" fillId="6" borderId="10" xfId="1" applyFont="1" applyFill="1" applyBorder="1" applyAlignment="1" applyProtection="1">
      <alignment horizontal="left"/>
    </xf>
    <xf numFmtId="2" fontId="26" fillId="0" borderId="9" xfId="0" applyNumberFormat="1" applyFont="1" applyFill="1" applyBorder="1" applyAlignment="1">
      <alignment horizontal="right"/>
    </xf>
    <xf numFmtId="2" fontId="26" fillId="0" borderId="9" xfId="0" applyNumberFormat="1" applyFont="1" applyFill="1" applyBorder="1"/>
    <xf numFmtId="0" fontId="26" fillId="0" borderId="7" xfId="0" applyFont="1" applyBorder="1" applyAlignment="1">
      <alignment wrapText="1"/>
    </xf>
    <xf numFmtId="0" fontId="18" fillId="0" borderId="7" xfId="0" applyFont="1" applyFill="1" applyBorder="1" applyAlignment="1">
      <alignment horizontal="justify"/>
    </xf>
    <xf numFmtId="0" fontId="23" fillId="0" borderId="7" xfId="0" applyFont="1" applyFill="1" applyBorder="1" applyAlignment="1">
      <alignment horizontal="center"/>
    </xf>
    <xf numFmtId="0" fontId="17" fillId="3" borderId="5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2" fontId="13" fillId="0" borderId="4" xfId="0" applyNumberFormat="1" applyFont="1" applyBorder="1" applyAlignment="1">
      <alignment horizontal="center"/>
    </xf>
    <xf numFmtId="0" fontId="11" fillId="9" borderId="4" xfId="0" applyFont="1" applyFill="1" applyBorder="1"/>
    <xf numFmtId="0" fontId="11" fillId="9" borderId="5" xfId="0" applyFont="1" applyFill="1" applyBorder="1"/>
    <xf numFmtId="0" fontId="11" fillId="9" borderId="5" xfId="0" applyFont="1" applyFill="1" applyBorder="1" applyAlignment="1">
      <alignment horizontal="right"/>
    </xf>
    <xf numFmtId="0" fontId="12" fillId="9" borderId="5" xfId="0" applyFont="1" applyFill="1" applyBorder="1" applyAlignment="1">
      <alignment horizontal="center"/>
    </xf>
    <xf numFmtId="183" fontId="16" fillId="7" borderId="6" xfId="0" applyNumberFormat="1" applyFont="1" applyFill="1" applyBorder="1" applyAlignment="1">
      <alignment horizontal="center"/>
    </xf>
    <xf numFmtId="2" fontId="11" fillId="0" borderId="7" xfId="0" applyNumberFormat="1" applyFont="1" applyBorder="1" applyAlignment="1">
      <alignment horizontal="center"/>
    </xf>
    <xf numFmtId="2" fontId="11" fillId="0" borderId="5" xfId="0" applyNumberFormat="1" applyFont="1" applyBorder="1" applyAlignment="1">
      <alignment horizontal="center"/>
    </xf>
    <xf numFmtId="2" fontId="14" fillId="0" borderId="7" xfId="0" applyNumberFormat="1" applyFont="1" applyFill="1" applyBorder="1" applyAlignment="1">
      <alignment horizontal="center"/>
    </xf>
    <xf numFmtId="2" fontId="14" fillId="0" borderId="7" xfId="0" applyNumberFormat="1" applyFont="1" applyBorder="1" applyAlignment="1">
      <alignment horizontal="center"/>
    </xf>
    <xf numFmtId="2" fontId="14" fillId="0" borderId="5" xfId="0" applyNumberFormat="1" applyFont="1" applyBorder="1" applyAlignment="1">
      <alignment horizontal="center"/>
    </xf>
    <xf numFmtId="2" fontId="16" fillId="0" borderId="10" xfId="0" applyNumberFormat="1" applyFont="1" applyFill="1" applyBorder="1" applyAlignment="1">
      <alignment horizontal="center"/>
    </xf>
    <xf numFmtId="2" fontId="16" fillId="0" borderId="13" xfId="0" applyNumberFormat="1" applyFont="1" applyFill="1" applyBorder="1" applyAlignment="1">
      <alignment horizontal="center"/>
    </xf>
    <xf numFmtId="2" fontId="13" fillId="0" borderId="4" xfId="0" applyNumberFormat="1" applyFont="1" applyBorder="1" applyAlignment="1"/>
    <xf numFmtId="2" fontId="13" fillId="0" borderId="5" xfId="0" applyNumberFormat="1" applyFont="1" applyBorder="1" applyAlignment="1"/>
    <xf numFmtId="2" fontId="13" fillId="9" borderId="7" xfId="0" applyNumberFormat="1" applyFont="1" applyFill="1" applyBorder="1" applyAlignment="1">
      <alignment horizontal="center"/>
    </xf>
    <xf numFmtId="0" fontId="18" fillId="0" borderId="7" xfId="0" applyFont="1" applyFill="1" applyBorder="1"/>
    <xf numFmtId="0" fontId="17" fillId="2" borderId="7" xfId="0" applyFont="1" applyFill="1" applyBorder="1" applyAlignment="1">
      <alignment horizontal="center"/>
    </xf>
    <xf numFmtId="0" fontId="17" fillId="2" borderId="10" xfId="0" applyFont="1" applyFill="1" applyBorder="1" applyAlignment="1">
      <alignment horizontal="center"/>
    </xf>
    <xf numFmtId="0" fontId="17" fillId="2" borderId="10" xfId="0" applyFont="1" applyFill="1" applyBorder="1" applyAlignment="1"/>
    <xf numFmtId="0" fontId="17" fillId="2" borderId="7" xfId="0" applyFont="1" applyFill="1" applyBorder="1" applyAlignment="1">
      <alignment wrapText="1"/>
    </xf>
    <xf numFmtId="4" fontId="17" fillId="2" borderId="7" xfId="0" applyNumberFormat="1" applyFont="1" applyFill="1" applyBorder="1" applyAlignment="1"/>
    <xf numFmtId="0" fontId="4" fillId="0" borderId="0" xfId="0" applyFont="1" applyBorder="1" applyAlignment="1">
      <alignment horizontal="center" vertical="center"/>
    </xf>
    <xf numFmtId="4" fontId="18" fillId="2" borderId="7" xfId="0" applyNumberFormat="1" applyFont="1" applyFill="1" applyBorder="1" applyAlignment="1"/>
    <xf numFmtId="0" fontId="14" fillId="0" borderId="0" xfId="0" applyFont="1" applyFill="1" applyBorder="1" applyAlignment="1">
      <alignment horizontal="center"/>
    </xf>
    <xf numFmtId="0" fontId="13" fillId="0" borderId="0" xfId="0" applyFont="1" applyFill="1" applyBorder="1" applyAlignment="1"/>
    <xf numFmtId="0" fontId="13" fillId="0" borderId="0" xfId="0" applyFont="1" applyFill="1" applyBorder="1"/>
    <xf numFmtId="0" fontId="13" fillId="0" borderId="4" xfId="0" applyFont="1" applyFill="1" applyBorder="1" applyAlignment="1">
      <alignment horizontal="left"/>
    </xf>
    <xf numFmtId="0" fontId="13" fillId="0" borderId="5" xfId="0" applyFont="1" applyFill="1" applyBorder="1" applyAlignment="1">
      <alignment horizontal="left"/>
    </xf>
    <xf numFmtId="4" fontId="18" fillId="2" borderId="7" xfId="0" applyNumberFormat="1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4" fillId="0" borderId="7" xfId="0" applyFont="1" applyFill="1" applyBorder="1" applyAlignment="1"/>
    <xf numFmtId="0" fontId="14" fillId="0" borderId="7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1" fillId="2" borderId="0" xfId="0" applyFont="1" applyFill="1"/>
    <xf numFmtId="0" fontId="12" fillId="9" borderId="10" xfId="0" applyFont="1" applyFill="1" applyBorder="1" applyAlignment="1">
      <alignment horizontal="center"/>
    </xf>
    <xf numFmtId="0" fontId="11" fillId="9" borderId="5" xfId="0" applyFont="1" applyFill="1" applyBorder="1" applyAlignment="1">
      <alignment horizontal="center"/>
    </xf>
    <xf numFmtId="0" fontId="11" fillId="9" borderId="7" xfId="0" applyFont="1" applyFill="1" applyBorder="1" applyAlignment="1">
      <alignment horizontal="center"/>
    </xf>
    <xf numFmtId="2" fontId="13" fillId="0" borderId="2" xfId="0" applyNumberFormat="1" applyFont="1" applyBorder="1" applyAlignment="1">
      <alignment horizontal="center"/>
    </xf>
    <xf numFmtId="43" fontId="13" fillId="0" borderId="0" xfId="5" applyFont="1" applyFill="1" applyBorder="1" applyAlignment="1">
      <alignment horizontal="center"/>
    </xf>
    <xf numFmtId="2" fontId="16" fillId="9" borderId="7" xfId="0" applyNumberFormat="1" applyFont="1" applyFill="1" applyBorder="1" applyAlignment="1">
      <alignment horizontal="center"/>
    </xf>
    <xf numFmtId="0" fontId="14" fillId="9" borderId="7" xfId="0" applyFont="1" applyFill="1" applyBorder="1" applyAlignment="1">
      <alignment horizontal="center"/>
    </xf>
    <xf numFmtId="0" fontId="14" fillId="9" borderId="7" xfId="0" applyFont="1" applyFill="1" applyBorder="1" applyAlignment="1"/>
    <xf numFmtId="2" fontId="16" fillId="9" borderId="13" xfId="0" applyNumberFormat="1" applyFont="1" applyFill="1" applyBorder="1" applyAlignment="1">
      <alignment horizontal="center"/>
    </xf>
    <xf numFmtId="0" fontId="13" fillId="9" borderId="4" xfId="0" applyFont="1" applyFill="1" applyBorder="1" applyAlignment="1"/>
    <xf numFmtId="0" fontId="13" fillId="9" borderId="5" xfId="0" applyFont="1" applyFill="1" applyBorder="1" applyAlignment="1"/>
    <xf numFmtId="0" fontId="13" fillId="9" borderId="10" xfId="0" applyFont="1" applyFill="1" applyBorder="1" applyAlignment="1"/>
    <xf numFmtId="0" fontId="14" fillId="9" borderId="5" xfId="0" applyFont="1" applyFill="1" applyBorder="1" applyAlignment="1">
      <alignment horizontal="center"/>
    </xf>
    <xf numFmtId="183" fontId="16" fillId="9" borderId="6" xfId="0" applyNumberFormat="1" applyFont="1" applyFill="1" applyBorder="1" applyAlignment="1">
      <alignment horizontal="center"/>
    </xf>
    <xf numFmtId="2" fontId="14" fillId="9" borderId="10" xfId="0" applyNumberFormat="1" applyFont="1" applyFill="1" applyBorder="1" applyAlignment="1">
      <alignment horizontal="center"/>
    </xf>
    <xf numFmtId="0" fontId="11" fillId="9" borderId="3" xfId="0" applyFont="1" applyFill="1" applyBorder="1"/>
    <xf numFmtId="0" fontId="11" fillId="9" borderId="1" xfId="0" applyFont="1" applyFill="1" applyBorder="1"/>
    <xf numFmtId="0" fontId="11" fillId="9" borderId="1" xfId="0" applyFont="1" applyFill="1" applyBorder="1" applyAlignment="1">
      <alignment horizontal="right"/>
    </xf>
    <xf numFmtId="0" fontId="12" fillId="9" borderId="1" xfId="0" applyFont="1" applyFill="1" applyBorder="1" applyAlignment="1">
      <alignment horizontal="center"/>
    </xf>
    <xf numFmtId="43" fontId="16" fillId="9" borderId="7" xfId="5" applyFont="1" applyFill="1" applyBorder="1"/>
    <xf numFmtId="0" fontId="11" fillId="0" borderId="12" xfId="0" applyFont="1" applyBorder="1" applyAlignment="1"/>
    <xf numFmtId="43" fontId="13" fillId="0" borderId="0" xfId="5" applyFont="1" applyFill="1" applyBorder="1"/>
    <xf numFmtId="0" fontId="11" fillId="9" borderId="10" xfId="0" applyFont="1" applyFill="1" applyBorder="1"/>
    <xf numFmtId="0" fontId="11" fillId="9" borderId="10" xfId="0" applyFont="1" applyFill="1" applyBorder="1" applyAlignment="1">
      <alignment horizontal="center"/>
    </xf>
    <xf numFmtId="49" fontId="18" fillId="0" borderId="7" xfId="0" applyNumberFormat="1" applyFont="1" applyFill="1" applyBorder="1" applyAlignment="1">
      <alignment horizontal="center"/>
    </xf>
    <xf numFmtId="0" fontId="18" fillId="2" borderId="10" xfId="0" applyFont="1" applyFill="1" applyBorder="1" applyAlignment="1">
      <alignment horizontal="left"/>
    </xf>
    <xf numFmtId="0" fontId="20" fillId="2" borderId="10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left" wrapText="1"/>
    </xf>
    <xf numFmtId="0" fontId="18" fillId="2" borderId="7" xfId="0" applyFont="1" applyFill="1" applyBorder="1" applyAlignment="1">
      <alignment horizontal="center"/>
    </xf>
    <xf numFmtId="0" fontId="19" fillId="9" borderId="4" xfId="0" applyFont="1" applyFill="1" applyBorder="1" applyAlignment="1">
      <alignment wrapText="1"/>
    </xf>
    <xf numFmtId="0" fontId="19" fillId="9" borderId="5" xfId="0" applyFont="1" applyFill="1" applyBorder="1" applyAlignment="1">
      <alignment horizontal="center" vertical="center"/>
    </xf>
    <xf numFmtId="0" fontId="19" fillId="9" borderId="5" xfId="0" applyFont="1" applyFill="1" applyBorder="1" applyAlignment="1">
      <alignment vertical="center"/>
    </xf>
    <xf numFmtId="0" fontId="7" fillId="9" borderId="5" xfId="0" applyFont="1" applyFill="1" applyBorder="1" applyAlignment="1">
      <alignment vertical="center"/>
    </xf>
    <xf numFmtId="0" fontId="19" fillId="9" borderId="10" xfId="0" applyFont="1" applyFill="1" applyBorder="1" applyAlignment="1">
      <alignment vertical="center"/>
    </xf>
    <xf numFmtId="0" fontId="19" fillId="9" borderId="4" xfId="0" applyFont="1" applyFill="1" applyBorder="1" applyAlignment="1">
      <alignment horizontal="left" wrapText="1"/>
    </xf>
    <xf numFmtId="0" fontId="19" fillId="9" borderId="3" xfId="0" applyFont="1" applyFill="1" applyBorder="1" applyAlignment="1">
      <alignment wrapText="1"/>
    </xf>
    <xf numFmtId="0" fontId="19" fillId="9" borderId="1" xfId="0" applyFont="1" applyFill="1" applyBorder="1" applyAlignment="1">
      <alignment horizontal="center" vertical="center"/>
    </xf>
    <xf numFmtId="3" fontId="19" fillId="9" borderId="1" xfId="0" applyNumberFormat="1" applyFont="1" applyFill="1" applyBorder="1" applyAlignment="1">
      <alignment vertical="center"/>
    </xf>
    <xf numFmtId="0" fontId="7" fillId="9" borderId="1" xfId="0" applyFont="1" applyFill="1" applyBorder="1" applyAlignment="1">
      <alignment vertical="center"/>
    </xf>
    <xf numFmtId="0" fontId="19" fillId="9" borderId="13" xfId="0" applyFont="1" applyFill="1" applyBorder="1" applyAlignment="1">
      <alignment vertical="center"/>
    </xf>
    <xf numFmtId="4" fontId="19" fillId="9" borderId="7" xfId="0" applyNumberFormat="1" applyFont="1" applyFill="1" applyBorder="1" applyAlignment="1">
      <alignment horizontal="center"/>
    </xf>
    <xf numFmtId="4" fontId="19" fillId="9" borderId="9" xfId="0" applyNumberFormat="1" applyFont="1" applyFill="1" applyBorder="1" applyAlignment="1">
      <alignment horizontal="center" vertical="center"/>
    </xf>
    <xf numFmtId="2" fontId="13" fillId="0" borderId="7" xfId="5" applyNumberFormat="1" applyFont="1" applyBorder="1" applyAlignment="1">
      <alignment horizontal="center"/>
    </xf>
    <xf numFmtId="2" fontId="13" fillId="0" borderId="5" xfId="5" applyNumberFormat="1" applyFon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31" fillId="0" borderId="7" xfId="0" applyNumberFormat="1" applyFont="1" applyBorder="1" applyAlignment="1">
      <alignment horizontal="center"/>
    </xf>
    <xf numFmtId="2" fontId="31" fillId="0" borderId="5" xfId="0" applyNumberFormat="1" applyFont="1" applyBorder="1" applyAlignment="1">
      <alignment horizontal="center"/>
    </xf>
    <xf numFmtId="2" fontId="13" fillId="2" borderId="7" xfId="0" applyNumberFormat="1" applyFont="1" applyFill="1" applyBorder="1" applyAlignment="1">
      <alignment horizontal="center"/>
    </xf>
    <xf numFmtId="2" fontId="16" fillId="9" borderId="5" xfId="5" applyNumberFormat="1" applyFont="1" applyFill="1" applyBorder="1" applyAlignment="1">
      <alignment horizontal="center"/>
    </xf>
    <xf numFmtId="2" fontId="32" fillId="9" borderId="7" xfId="0" applyNumberFormat="1" applyFont="1" applyFill="1" applyBorder="1" applyAlignment="1">
      <alignment horizontal="center"/>
    </xf>
    <xf numFmtId="0" fontId="17" fillId="0" borderId="7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wrapText="1"/>
    </xf>
    <xf numFmtId="0" fontId="17" fillId="2" borderId="5" xfId="0" applyFont="1" applyFill="1" applyBorder="1" applyAlignment="1">
      <alignment vertical="center"/>
    </xf>
    <xf numFmtId="0" fontId="18" fillId="2" borderId="5" xfId="0" applyFont="1" applyFill="1" applyBorder="1" applyAlignment="1">
      <alignment vertical="center"/>
    </xf>
    <xf numFmtId="0" fontId="17" fillId="2" borderId="10" xfId="0" applyFont="1" applyFill="1" applyBorder="1" applyAlignment="1">
      <alignment vertical="center"/>
    </xf>
    <xf numFmtId="0" fontId="12" fillId="9" borderId="0" xfId="0" applyFont="1" applyFill="1" applyBorder="1" applyAlignment="1">
      <alignment horizontal="center"/>
    </xf>
    <xf numFmtId="0" fontId="11" fillId="9" borderId="2" xfId="0" applyFont="1" applyFill="1" applyBorder="1"/>
    <xf numFmtId="0" fontId="11" fillId="9" borderId="0" xfId="0" applyFont="1" applyFill="1" applyBorder="1"/>
    <xf numFmtId="0" fontId="11" fillId="9" borderId="0" xfId="0" applyFont="1" applyFill="1" applyBorder="1" applyAlignment="1">
      <alignment horizontal="right"/>
    </xf>
    <xf numFmtId="2" fontId="13" fillId="0" borderId="4" xfId="0" applyNumberFormat="1" applyFont="1" applyFill="1" applyBorder="1" applyAlignment="1"/>
    <xf numFmtId="2" fontId="13" fillId="0" borderId="5" xfId="0" applyNumberFormat="1" applyFont="1" applyFill="1" applyBorder="1" applyAlignment="1"/>
    <xf numFmtId="2" fontId="13" fillId="0" borderId="10" xfId="0" applyNumberFormat="1" applyFont="1" applyFill="1" applyBorder="1" applyAlignment="1"/>
    <xf numFmtId="0" fontId="14" fillId="9" borderId="4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7" fillId="2" borderId="6" xfId="0" applyFont="1" applyFill="1" applyBorder="1" applyAlignment="1">
      <alignment horizontal="center"/>
    </xf>
    <xf numFmtId="0" fontId="17" fillId="2" borderId="13" xfId="0" applyFont="1" applyFill="1" applyBorder="1" applyAlignment="1">
      <alignment horizontal="center"/>
    </xf>
    <xf numFmtId="0" fontId="17" fillId="2" borderId="13" xfId="0" applyFont="1" applyFill="1" applyBorder="1" applyAlignment="1"/>
    <xf numFmtId="0" fontId="18" fillId="2" borderId="6" xfId="0" applyFont="1" applyFill="1" applyBorder="1" applyAlignment="1">
      <alignment wrapText="1"/>
    </xf>
    <xf numFmtId="2" fontId="17" fillId="2" borderId="6" xfId="0" applyNumberFormat="1" applyFont="1" applyFill="1" applyBorder="1" applyAlignment="1">
      <alignment horizontal="center"/>
    </xf>
    <xf numFmtId="2" fontId="18" fillId="2" borderId="6" xfId="0" applyNumberFormat="1" applyFont="1" applyFill="1" applyBorder="1" applyAlignment="1"/>
    <xf numFmtId="4" fontId="17" fillId="2" borderId="14" xfId="0" applyNumberFormat="1" applyFont="1" applyFill="1" applyBorder="1" applyAlignment="1"/>
    <xf numFmtId="0" fontId="20" fillId="2" borderId="13" xfId="0" applyFont="1" applyFill="1" applyBorder="1" applyAlignment="1">
      <alignment horizontal="center"/>
    </xf>
    <xf numFmtId="0" fontId="17" fillId="2" borderId="6" xfId="0" applyFont="1" applyFill="1" applyBorder="1" applyAlignment="1">
      <alignment wrapText="1"/>
    </xf>
    <xf numFmtId="2" fontId="17" fillId="2" borderId="7" xfId="0" applyNumberFormat="1" applyFont="1" applyFill="1" applyBorder="1" applyAlignment="1">
      <alignment horizontal="center"/>
    </xf>
    <xf numFmtId="2" fontId="18" fillId="2" borderId="7" xfId="0" applyNumberFormat="1" applyFont="1" applyFill="1" applyBorder="1" applyAlignment="1">
      <alignment horizontal="center"/>
    </xf>
    <xf numFmtId="0" fontId="16" fillId="9" borderId="7" xfId="0" applyFont="1" applyFill="1" applyBorder="1" applyAlignment="1">
      <alignment horizontal="center"/>
    </xf>
    <xf numFmtId="2" fontId="11" fillId="9" borderId="7" xfId="0" applyNumberFormat="1" applyFont="1" applyFill="1" applyBorder="1" applyAlignment="1">
      <alignment horizontal="center"/>
    </xf>
    <xf numFmtId="0" fontId="13" fillId="0" borderId="7" xfId="0" applyFont="1" applyBorder="1" applyAlignment="1"/>
    <xf numFmtId="2" fontId="16" fillId="9" borderId="6" xfId="0" applyNumberFormat="1" applyFont="1" applyFill="1" applyBorder="1" applyAlignment="1">
      <alignment horizontal="center"/>
    </xf>
    <xf numFmtId="2" fontId="13" fillId="0" borderId="0" xfId="0" applyNumberFormat="1" applyFont="1" applyAlignment="1">
      <alignment horizontal="center"/>
    </xf>
    <xf numFmtId="0" fontId="13" fillId="0" borderId="0" xfId="0" applyFont="1" applyFill="1" applyBorder="1" applyAlignment="1">
      <alignment horizontal="center" vertical="center"/>
    </xf>
    <xf numFmtId="2" fontId="13" fillId="0" borderId="0" xfId="0" applyNumberFormat="1" applyFont="1" applyFill="1" applyBorder="1" applyAlignment="1">
      <alignment horizontal="center" vertical="center"/>
    </xf>
    <xf numFmtId="0" fontId="19" fillId="9" borderId="5" xfId="0" applyFont="1" applyFill="1" applyBorder="1" applyAlignment="1">
      <alignment horizontal="center"/>
    </xf>
    <xf numFmtId="0" fontId="20" fillId="2" borderId="7" xfId="0" applyFont="1" applyFill="1" applyBorder="1" applyAlignment="1">
      <alignment horizontal="center"/>
    </xf>
    <xf numFmtId="4" fontId="17" fillId="2" borderId="15" xfId="0" applyNumberFormat="1" applyFont="1" applyFill="1" applyBorder="1" applyAlignment="1"/>
    <xf numFmtId="0" fontId="17" fillId="2" borderId="4" xfId="0" applyFont="1" applyFill="1" applyBorder="1" applyAlignment="1">
      <alignment horizontal="center"/>
    </xf>
    <xf numFmtId="0" fontId="17" fillId="2" borderId="5" xfId="0" applyFont="1" applyFill="1" applyBorder="1" applyAlignment="1">
      <alignment horizontal="center"/>
    </xf>
    <xf numFmtId="0" fontId="17" fillId="2" borderId="5" xfId="0" applyFont="1" applyFill="1" applyBorder="1" applyAlignment="1"/>
    <xf numFmtId="0" fontId="18" fillId="2" borderId="10" xfId="0" applyFont="1" applyFill="1" applyBorder="1" applyAlignment="1"/>
    <xf numFmtId="0" fontId="19" fillId="0" borderId="11" xfId="0" applyFont="1" applyFill="1" applyBorder="1" applyAlignment="1">
      <alignment horizontal="right" vertical="center"/>
    </xf>
    <xf numFmtId="4" fontId="19" fillId="0" borderId="0" xfId="0" applyNumberFormat="1" applyFont="1" applyFill="1" applyBorder="1" applyAlignment="1">
      <alignment vertical="center"/>
    </xf>
    <xf numFmtId="0" fontId="14" fillId="0" borderId="4" xfId="0" applyFont="1" applyFill="1" applyBorder="1" applyAlignment="1">
      <alignment horizontal="center"/>
    </xf>
    <xf numFmtId="4" fontId="16" fillId="9" borderId="7" xfId="0" applyNumberFormat="1" applyFont="1" applyFill="1" applyBorder="1" applyAlignment="1">
      <alignment horizontal="center"/>
    </xf>
    <xf numFmtId="4" fontId="17" fillId="2" borderId="7" xfId="0" applyNumberFormat="1" applyFont="1" applyFill="1" applyBorder="1" applyAlignment="1">
      <alignment horizontal="center"/>
    </xf>
    <xf numFmtId="4" fontId="19" fillId="9" borderId="10" xfId="0" applyNumberFormat="1" applyFont="1" applyFill="1" applyBorder="1" applyAlignment="1"/>
    <xf numFmtId="0" fontId="18" fillId="2" borderId="7" xfId="0" applyFont="1" applyFill="1" applyBorder="1" applyAlignment="1">
      <alignment wrapText="1"/>
    </xf>
    <xf numFmtId="0" fontId="11" fillId="9" borderId="5" xfId="0" applyFont="1" applyFill="1" applyBorder="1" applyAlignment="1">
      <alignment horizontal="left"/>
    </xf>
    <xf numFmtId="0" fontId="19" fillId="2" borderId="7" xfId="0" applyFont="1" applyFill="1" applyBorder="1" applyAlignment="1">
      <alignment horizontal="center"/>
    </xf>
    <xf numFmtId="4" fontId="19" fillId="2" borderId="7" xfId="0" applyNumberFormat="1" applyFont="1" applyFill="1" applyBorder="1" applyAlignment="1"/>
    <xf numFmtId="4" fontId="7" fillId="2" borderId="7" xfId="0" applyNumberFormat="1" applyFont="1" applyFill="1" applyBorder="1" applyAlignment="1"/>
    <xf numFmtId="1" fontId="18" fillId="2" borderId="7" xfId="0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wrapText="1"/>
    </xf>
    <xf numFmtId="0" fontId="11" fillId="0" borderId="0" xfId="0" applyFont="1" applyBorder="1" applyAlignment="1">
      <alignment horizontal="left"/>
    </xf>
    <xf numFmtId="2" fontId="32" fillId="0" borderId="7" xfId="0" applyNumberFormat="1" applyFont="1" applyFill="1" applyBorder="1" applyAlignment="1">
      <alignment horizontal="center"/>
    </xf>
    <xf numFmtId="2" fontId="31" fillId="0" borderId="7" xfId="0" applyNumberFormat="1" applyFont="1" applyFill="1" applyBorder="1" applyAlignment="1">
      <alignment horizontal="center"/>
    </xf>
    <xf numFmtId="2" fontId="14" fillId="9" borderId="9" xfId="0" applyNumberFormat="1" applyFont="1" applyFill="1" applyBorder="1" applyAlignment="1">
      <alignment horizontal="center"/>
    </xf>
    <xf numFmtId="2" fontId="14" fillId="9" borderId="7" xfId="0" applyNumberFormat="1" applyFont="1" applyFill="1" applyBorder="1" applyAlignment="1">
      <alignment horizontal="center"/>
    </xf>
    <xf numFmtId="2" fontId="11" fillId="0" borderId="7" xfId="0" applyNumberFormat="1" applyFont="1" applyBorder="1"/>
    <xf numFmtId="2" fontId="13" fillId="0" borderId="7" xfId="0" applyNumberFormat="1" applyFont="1" applyBorder="1"/>
    <xf numFmtId="0" fontId="33" fillId="0" borderId="0" xfId="1" applyFont="1" applyFill="1" applyBorder="1" applyAlignment="1" applyProtection="1"/>
    <xf numFmtId="9" fontId="13" fillId="0" borderId="7" xfId="0" applyNumberFormat="1" applyFont="1" applyBorder="1" applyAlignment="1">
      <alignment horizontal="center"/>
    </xf>
    <xf numFmtId="0" fontId="7" fillId="9" borderId="16" xfId="0" applyFont="1" applyFill="1" applyBorder="1" applyAlignment="1">
      <alignment horizontal="left" wrapText="1"/>
    </xf>
    <xf numFmtId="4" fontId="19" fillId="9" borderId="5" xfId="0" applyNumberFormat="1" applyFont="1" applyFill="1" applyBorder="1" applyAlignment="1"/>
    <xf numFmtId="4" fontId="7" fillId="9" borderId="5" xfId="0" applyNumberFormat="1" applyFont="1" applyFill="1" applyBorder="1" applyAlignment="1"/>
    <xf numFmtId="0" fontId="11" fillId="9" borderId="17" xfId="0" applyFont="1" applyFill="1" applyBorder="1"/>
    <xf numFmtId="0" fontId="11" fillId="9" borderId="12" xfId="0" applyFont="1" applyFill="1" applyBorder="1"/>
    <xf numFmtId="0" fontId="12" fillId="2" borderId="0" xfId="0" applyFont="1" applyFill="1" applyBorder="1" applyAlignment="1">
      <alignment horizontal="center"/>
    </xf>
    <xf numFmtId="0" fontId="17" fillId="0" borderId="7" xfId="0" applyFont="1" applyFill="1" applyBorder="1" applyAlignment="1">
      <alignment horizontal="right"/>
    </xf>
    <xf numFmtId="0" fontId="17" fillId="0" borderId="7" xfId="0" applyFont="1" applyFill="1" applyBorder="1" applyAlignment="1">
      <alignment horizontal="left"/>
    </xf>
    <xf numFmtId="2" fontId="14" fillId="9" borderId="5" xfId="0" applyNumberFormat="1" applyFont="1" applyFill="1" applyBorder="1" applyAlignment="1">
      <alignment horizontal="center"/>
    </xf>
    <xf numFmtId="0" fontId="11" fillId="0" borderId="7" xfId="0" applyFont="1" applyFill="1" applyBorder="1"/>
    <xf numFmtId="0" fontId="11" fillId="9" borderId="7" xfId="0" applyFont="1" applyFill="1" applyBorder="1"/>
    <xf numFmtId="0" fontId="12" fillId="9" borderId="13" xfId="0" applyFont="1" applyFill="1" applyBorder="1" applyAlignment="1">
      <alignment horizontal="center"/>
    </xf>
    <xf numFmtId="1" fontId="18" fillId="0" borderId="9" xfId="0" applyNumberFormat="1" applyFont="1" applyFill="1" applyBorder="1" applyAlignment="1">
      <alignment horizontal="center"/>
    </xf>
    <xf numFmtId="0" fontId="4" fillId="0" borderId="7" xfId="0" applyFont="1" applyBorder="1"/>
    <xf numFmtId="0" fontId="11" fillId="0" borderId="4" xfId="0" applyFont="1" applyBorder="1"/>
    <xf numFmtId="0" fontId="11" fillId="0" borderId="10" xfId="0" applyFont="1" applyBorder="1"/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2" borderId="5" xfId="0" applyFont="1" applyFill="1" applyBorder="1" applyAlignment="1">
      <alignment horizontal="left"/>
    </xf>
    <xf numFmtId="2" fontId="16" fillId="9" borderId="0" xfId="0" applyNumberFormat="1" applyFont="1" applyFill="1" applyBorder="1" applyAlignment="1">
      <alignment horizontal="center"/>
    </xf>
    <xf numFmtId="1" fontId="18" fillId="2" borderId="7" xfId="0" applyNumberFormat="1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left" vertical="center" wrapText="1"/>
    </xf>
    <xf numFmtId="0" fontId="17" fillId="2" borderId="7" xfId="0" applyFont="1" applyFill="1" applyBorder="1" applyAlignment="1">
      <alignment horizontal="center" vertical="center"/>
    </xf>
    <xf numFmtId="4" fontId="17" fillId="2" borderId="7" xfId="0" applyNumberFormat="1" applyFont="1" applyFill="1" applyBorder="1" applyAlignment="1">
      <alignment vertical="center"/>
    </xf>
    <xf numFmtId="4" fontId="18" fillId="2" borderId="7" xfId="0" applyNumberFormat="1" applyFont="1" applyFill="1" applyBorder="1" applyAlignment="1">
      <alignment vertical="center"/>
    </xf>
    <xf numFmtId="1" fontId="18" fillId="2" borderId="6" xfId="0" applyNumberFormat="1" applyFont="1" applyFill="1" applyBorder="1" applyAlignment="1">
      <alignment horizontal="center"/>
    </xf>
    <xf numFmtId="1" fontId="18" fillId="2" borderId="9" xfId="0" applyNumberFormat="1" applyFont="1" applyFill="1" applyBorder="1" applyAlignment="1">
      <alignment horizontal="center"/>
    </xf>
    <xf numFmtId="1" fontId="18" fillId="2" borderId="12" xfId="0" applyNumberFormat="1" applyFont="1" applyFill="1" applyBorder="1" applyAlignment="1">
      <alignment horizontal="center"/>
    </xf>
    <xf numFmtId="0" fontId="18" fillId="2" borderId="9" xfId="0" applyFont="1" applyFill="1" applyBorder="1" applyAlignment="1">
      <alignment horizontal="left" wrapText="1"/>
    </xf>
    <xf numFmtId="0" fontId="17" fillId="2" borderId="12" xfId="0" applyFont="1" applyFill="1" applyBorder="1" applyAlignment="1">
      <alignment horizontal="center"/>
    </xf>
    <xf numFmtId="4" fontId="17" fillId="2" borderId="9" xfId="0" applyNumberFormat="1" applyFont="1" applyFill="1" applyBorder="1" applyAlignment="1">
      <alignment horizontal="center"/>
    </xf>
    <xf numFmtId="4" fontId="18" fillId="2" borderId="12" xfId="0" applyNumberFormat="1" applyFont="1" applyFill="1" applyBorder="1" applyAlignment="1">
      <alignment horizontal="center"/>
    </xf>
    <xf numFmtId="4" fontId="17" fillId="2" borderId="6" xfId="0" applyNumberFormat="1" applyFont="1" applyFill="1" applyBorder="1" applyAlignment="1"/>
    <xf numFmtId="2" fontId="16" fillId="0" borderId="4" xfId="0" applyNumberFormat="1" applyFont="1" applyFill="1" applyBorder="1" applyAlignment="1">
      <alignment horizontal="center"/>
    </xf>
    <xf numFmtId="0" fontId="11" fillId="9" borderId="0" xfId="0" applyFont="1" applyFill="1"/>
    <xf numFmtId="0" fontId="26" fillId="0" borderId="8" xfId="0" applyFont="1" applyBorder="1" applyAlignment="1">
      <alignment wrapText="1"/>
    </xf>
    <xf numFmtId="0" fontId="11" fillId="9" borderId="1" xfId="0" applyFont="1" applyFill="1" applyBorder="1" applyAlignment="1">
      <alignment horizontal="left"/>
    </xf>
    <xf numFmtId="0" fontId="11" fillId="0" borderId="5" xfId="0" applyFont="1" applyBorder="1"/>
    <xf numFmtId="2" fontId="16" fillId="9" borderId="9" xfId="0" applyNumberFormat="1" applyFont="1" applyFill="1" applyBorder="1" applyAlignment="1">
      <alignment horizontal="center"/>
    </xf>
    <xf numFmtId="1" fontId="13" fillId="0" borderId="11" xfId="0" applyNumberFormat="1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1" fontId="18" fillId="2" borderId="6" xfId="0" applyNumberFormat="1" applyFont="1" applyFill="1" applyBorder="1" applyAlignment="1">
      <alignment horizontal="left"/>
    </xf>
    <xf numFmtId="1" fontId="18" fillId="2" borderId="6" xfId="0" applyNumberFormat="1" applyFont="1" applyFill="1" applyBorder="1" applyAlignment="1"/>
    <xf numFmtId="0" fontId="7" fillId="2" borderId="6" xfId="0" applyFont="1" applyFill="1" applyBorder="1" applyAlignment="1">
      <alignment horizontal="center" wrapText="1"/>
    </xf>
    <xf numFmtId="4" fontId="18" fillId="2" borderId="6" xfId="0" applyNumberFormat="1" applyFont="1" applyFill="1" applyBorder="1" applyAlignment="1"/>
    <xf numFmtId="0" fontId="26" fillId="0" borderId="6" xfId="0" applyFont="1" applyBorder="1" applyAlignment="1">
      <alignment horizontal="right"/>
    </xf>
    <xf numFmtId="0" fontId="26" fillId="0" borderId="1" xfId="0" applyFont="1" applyBorder="1" applyAlignment="1">
      <alignment horizontal="center"/>
    </xf>
    <xf numFmtId="2" fontId="26" fillId="0" borderId="7" xfId="0" applyNumberFormat="1" applyFont="1" applyBorder="1" applyAlignment="1">
      <alignment horizontal="center"/>
    </xf>
    <xf numFmtId="2" fontId="26" fillId="0" borderId="6" xfId="0" applyNumberFormat="1" applyFont="1" applyBorder="1"/>
    <xf numFmtId="2" fontId="26" fillId="0" borderId="6" xfId="0" applyNumberFormat="1" applyFont="1" applyBorder="1" applyAlignment="1">
      <alignment horizontal="right"/>
    </xf>
    <xf numFmtId="0" fontId="7" fillId="2" borderId="7" xfId="0" applyFont="1" applyFill="1" applyBorder="1" applyAlignment="1">
      <alignment horizontal="center" wrapText="1"/>
    </xf>
    <xf numFmtId="0" fontId="18" fillId="2" borderId="6" xfId="0" applyFont="1" applyFill="1" applyBorder="1" applyAlignment="1">
      <alignment horizontal="justify"/>
    </xf>
    <xf numFmtId="4" fontId="19" fillId="2" borderId="6" xfId="0" applyNumberFormat="1" applyFont="1" applyFill="1" applyBorder="1" applyAlignment="1">
      <alignment horizontal="center"/>
    </xf>
    <xf numFmtId="4" fontId="18" fillId="2" borderId="7" xfId="0" applyNumberFormat="1" applyFont="1" applyFill="1" applyBorder="1" applyAlignment="1">
      <alignment wrapText="1"/>
    </xf>
    <xf numFmtId="0" fontId="11" fillId="0" borderId="10" xfId="0" applyFont="1" applyBorder="1" applyAlignment="1">
      <alignment horizontal="center"/>
    </xf>
    <xf numFmtId="4" fontId="19" fillId="9" borderId="10" xfId="0" applyNumberFormat="1" applyFont="1" applyFill="1" applyBorder="1" applyAlignment="1">
      <alignment horizontal="center"/>
    </xf>
    <xf numFmtId="0" fontId="17" fillId="0" borderId="6" xfId="0" applyFont="1" applyFill="1" applyBorder="1" applyAlignment="1">
      <alignment wrapText="1"/>
    </xf>
    <xf numFmtId="4" fontId="17" fillId="2" borderId="6" xfId="0" applyNumberFormat="1" applyFont="1" applyFill="1" applyBorder="1" applyAlignment="1">
      <alignment horizontal="center"/>
    </xf>
    <xf numFmtId="2" fontId="11" fillId="0" borderId="8" xfId="0" applyNumberFormat="1" applyFont="1" applyBorder="1"/>
    <xf numFmtId="2" fontId="16" fillId="9" borderId="5" xfId="0" applyNumberFormat="1" applyFont="1" applyFill="1" applyBorder="1" applyAlignment="1">
      <alignment horizontal="center"/>
    </xf>
    <xf numFmtId="0" fontId="7" fillId="9" borderId="16" xfId="0" applyFont="1" applyFill="1" applyBorder="1" applyAlignment="1">
      <alignment horizontal="left" vertical="center" wrapText="1"/>
    </xf>
    <xf numFmtId="4" fontId="19" fillId="9" borderId="5" xfId="0" applyNumberFormat="1" applyFont="1" applyFill="1" applyBorder="1" applyAlignment="1">
      <alignment vertical="center"/>
    </xf>
    <xf numFmtId="4" fontId="7" fillId="9" borderId="5" xfId="0" applyNumberFormat="1" applyFont="1" applyFill="1" applyBorder="1" applyAlignment="1">
      <alignment vertical="center"/>
    </xf>
    <xf numFmtId="4" fontId="19" fillId="9" borderId="10" xfId="0" applyNumberFormat="1" applyFont="1" applyFill="1" applyBorder="1" applyAlignment="1">
      <alignment vertical="center"/>
    </xf>
    <xf numFmtId="4" fontId="7" fillId="9" borderId="10" xfId="0" applyNumberFormat="1" applyFont="1" applyFill="1" applyBorder="1" applyAlignment="1">
      <alignment vertical="center"/>
    </xf>
    <xf numFmtId="0" fontId="19" fillId="9" borderId="5" xfId="0" applyFont="1" applyFill="1" applyBorder="1" applyAlignment="1"/>
    <xf numFmtId="0" fontId="7" fillId="9" borderId="10" xfId="0" applyFont="1" applyFill="1" applyBorder="1" applyAlignment="1"/>
    <xf numFmtId="0" fontId="19" fillId="9" borderId="10" xfId="0" applyFont="1" applyFill="1" applyBorder="1" applyAlignment="1"/>
    <xf numFmtId="0" fontId="7" fillId="9" borderId="10" xfId="0" applyFont="1" applyFill="1" applyBorder="1" applyAlignment="1">
      <alignment vertical="center"/>
    </xf>
    <xf numFmtId="4" fontId="19" fillId="9" borderId="18" xfId="0" applyNumberFormat="1" applyFont="1" applyFill="1" applyBorder="1" applyAlignment="1">
      <alignment horizontal="center"/>
    </xf>
    <xf numFmtId="0" fontId="19" fillId="9" borderId="19" xfId="0" applyFont="1" applyFill="1" applyBorder="1" applyAlignment="1">
      <alignment wrapText="1"/>
    </xf>
    <xf numFmtId="0" fontId="19" fillId="9" borderId="20" xfId="0" applyFont="1" applyFill="1" applyBorder="1" applyAlignment="1">
      <alignment horizontal="center" vertical="center"/>
    </xf>
    <xf numFmtId="0" fontId="19" fillId="9" borderId="20" xfId="0" applyFont="1" applyFill="1" applyBorder="1" applyAlignment="1">
      <alignment vertical="center"/>
    </xf>
    <xf numFmtId="0" fontId="7" fillId="9" borderId="21" xfId="0" applyFont="1" applyFill="1" applyBorder="1" applyAlignment="1">
      <alignment vertical="center"/>
    </xf>
    <xf numFmtId="0" fontId="19" fillId="9" borderId="22" xfId="0" applyFont="1" applyFill="1" applyBorder="1" applyAlignment="1">
      <alignment vertical="center"/>
    </xf>
    <xf numFmtId="0" fontId="7" fillId="9" borderId="7" xfId="0" applyFont="1" applyFill="1" applyBorder="1" applyAlignment="1">
      <alignment horizontal="center" vertical="center"/>
    </xf>
    <xf numFmtId="0" fontId="7" fillId="9" borderId="10" xfId="0" applyFont="1" applyFill="1" applyBorder="1" applyAlignment="1">
      <alignment horizontal="center" vertical="center"/>
    </xf>
    <xf numFmtId="0" fontId="7" fillId="9" borderId="7" xfId="0" applyFont="1" applyFill="1" applyBorder="1" applyAlignment="1">
      <alignment horizontal="center" vertical="center" wrapText="1"/>
    </xf>
    <xf numFmtId="0" fontId="27" fillId="0" borderId="7" xfId="0" applyFont="1" applyBorder="1" applyAlignment="1">
      <alignment horizontal="right"/>
    </xf>
    <xf numFmtId="2" fontId="27" fillId="0" borderId="7" xfId="0" applyNumberFormat="1" applyFont="1" applyBorder="1" applyAlignment="1">
      <alignment horizontal="center"/>
    </xf>
    <xf numFmtId="4" fontId="27" fillId="0" borderId="7" xfId="2" applyNumberFormat="1" applyFont="1" applyBorder="1"/>
    <xf numFmtId="4" fontId="26" fillId="0" borderId="8" xfId="0" applyNumberFormat="1" applyFont="1" applyBorder="1"/>
    <xf numFmtId="4" fontId="26" fillId="0" borderId="0" xfId="0" applyNumberFormat="1" applyFont="1"/>
    <xf numFmtId="4" fontId="26" fillId="0" borderId="7" xfId="0" quotePrefix="1" applyNumberFormat="1" applyFont="1" applyBorder="1"/>
    <xf numFmtId="0" fontId="11" fillId="9" borderId="12" xfId="0" applyFont="1" applyFill="1" applyBorder="1" applyAlignment="1">
      <alignment horizontal="right"/>
    </xf>
    <xf numFmtId="0" fontId="12" fillId="9" borderId="12" xfId="0" applyFont="1" applyFill="1" applyBorder="1" applyAlignment="1">
      <alignment horizontal="center"/>
    </xf>
    <xf numFmtId="0" fontId="13" fillId="9" borderId="17" xfId="0" applyFont="1" applyFill="1" applyBorder="1" applyAlignment="1"/>
    <xf numFmtId="0" fontId="13" fillId="9" borderId="12" xfId="0" applyFont="1" applyFill="1" applyBorder="1" applyAlignment="1"/>
    <xf numFmtId="0" fontId="13" fillId="9" borderId="23" xfId="0" applyFont="1" applyFill="1" applyBorder="1" applyAlignment="1"/>
    <xf numFmtId="0" fontId="13" fillId="9" borderId="3" xfId="0" applyFont="1" applyFill="1" applyBorder="1" applyAlignment="1"/>
    <xf numFmtId="0" fontId="13" fillId="9" borderId="1" xfId="0" applyFont="1" applyFill="1" applyBorder="1" applyAlignment="1"/>
    <xf numFmtId="0" fontId="13" fillId="9" borderId="13" xfId="0" applyFont="1" applyFill="1" applyBorder="1" applyAlignment="1"/>
    <xf numFmtId="0" fontId="8" fillId="0" borderId="0" xfId="0" applyFont="1" applyFill="1"/>
    <xf numFmtId="0" fontId="5" fillId="0" borderId="0" xfId="0" applyFont="1" applyFill="1"/>
    <xf numFmtId="4" fontId="27" fillId="2" borderId="7" xfId="2" applyNumberFormat="1" applyFont="1" applyFill="1" applyBorder="1"/>
    <xf numFmtId="4" fontId="27" fillId="2" borderId="5" xfId="2" applyNumberFormat="1" applyFont="1" applyFill="1" applyBorder="1"/>
    <xf numFmtId="4" fontId="30" fillId="2" borderId="7" xfId="0" applyNumberFormat="1" applyFont="1" applyFill="1" applyBorder="1"/>
    <xf numFmtId="4" fontId="27" fillId="2" borderId="7" xfId="0" applyNumberFormat="1" applyFont="1" applyFill="1" applyBorder="1"/>
    <xf numFmtId="4" fontId="27" fillId="2" borderId="5" xfId="0" applyNumberFormat="1" applyFont="1" applyFill="1" applyBorder="1"/>
    <xf numFmtId="1" fontId="7" fillId="2" borderId="7" xfId="0" applyNumberFormat="1" applyFont="1" applyFill="1" applyBorder="1" applyAlignment="1">
      <alignment horizontal="left"/>
    </xf>
    <xf numFmtId="0" fontId="30" fillId="9" borderId="4" xfId="0" applyFont="1" applyFill="1" applyBorder="1"/>
    <xf numFmtId="0" fontId="26" fillId="9" borderId="5" xfId="0" applyFont="1" applyFill="1" applyBorder="1"/>
    <xf numFmtId="0" fontId="26" fillId="9" borderId="10" xfId="0" applyFont="1" applyFill="1" applyBorder="1"/>
    <xf numFmtId="4" fontId="30" fillId="9" borderId="7" xfId="0" applyNumberFormat="1" applyFont="1" applyFill="1" applyBorder="1"/>
    <xf numFmtId="0" fontId="30" fillId="9" borderId="5" xfId="0" applyFont="1" applyFill="1" applyBorder="1"/>
    <xf numFmtId="0" fontId="30" fillId="9" borderId="10" xfId="0" applyFont="1" applyFill="1" applyBorder="1"/>
    <xf numFmtId="0" fontId="0" fillId="0" borderId="8" xfId="0" applyBorder="1"/>
    <xf numFmtId="0" fontId="0" fillId="0" borderId="6" xfId="0" applyBorder="1"/>
    <xf numFmtId="0" fontId="0" fillId="0" borderId="9" xfId="0" applyBorder="1"/>
    <xf numFmtId="0" fontId="0" fillId="0" borderId="8" xfId="0" applyFill="1" applyBorder="1"/>
    <xf numFmtId="0" fontId="26" fillId="0" borderId="6" xfId="0" applyFont="1" applyBorder="1" applyAlignment="1">
      <alignment wrapText="1"/>
    </xf>
    <xf numFmtId="2" fontId="26" fillId="0" borderId="6" xfId="0" applyNumberFormat="1" applyFont="1" applyBorder="1" applyAlignment="1">
      <alignment horizontal="center"/>
    </xf>
    <xf numFmtId="2" fontId="26" fillId="0" borderId="8" xfId="0" applyNumberFormat="1" applyFont="1" applyFill="1" applyBorder="1"/>
    <xf numFmtId="2" fontId="26" fillId="0" borderId="7" xfId="0" applyNumberFormat="1" applyFont="1" applyFill="1" applyBorder="1"/>
    <xf numFmtId="0" fontId="26" fillId="0" borderId="1" xfId="0" applyFont="1" applyBorder="1"/>
    <xf numFmtId="2" fontId="13" fillId="0" borderId="6" xfId="0" applyNumberFormat="1" applyFont="1" applyFill="1" applyBorder="1" applyAlignment="1">
      <alignment horizontal="center"/>
    </xf>
    <xf numFmtId="43" fontId="13" fillId="9" borderId="7" xfId="5" applyFont="1" applyFill="1" applyBorder="1" applyAlignment="1">
      <alignment horizontal="center"/>
    </xf>
    <xf numFmtId="43" fontId="13" fillId="9" borderId="6" xfId="5" applyFont="1" applyFill="1" applyBorder="1" applyAlignment="1">
      <alignment horizontal="center"/>
    </xf>
    <xf numFmtId="0" fontId="11" fillId="0" borderId="7" xfId="0" applyFont="1" applyBorder="1" applyAlignment="1">
      <alignment horizontal="center"/>
    </xf>
    <xf numFmtId="183" fontId="13" fillId="0" borderId="7" xfId="0" applyNumberFormat="1" applyFont="1" applyFill="1" applyBorder="1" applyAlignment="1">
      <alignment horizontal="center"/>
    </xf>
    <xf numFmtId="0" fontId="17" fillId="0" borderId="0" xfId="0" applyFont="1" applyFill="1" applyBorder="1" applyAlignment="1">
      <alignment wrapText="1"/>
    </xf>
    <xf numFmtId="4" fontId="18" fillId="0" borderId="0" xfId="0" applyNumberFormat="1" applyFont="1" applyFill="1" applyBorder="1" applyAlignment="1">
      <alignment horizontal="center"/>
    </xf>
    <xf numFmtId="180" fontId="26" fillId="0" borderId="7" xfId="0" applyNumberFormat="1" applyFont="1" applyBorder="1" applyAlignment="1">
      <alignment horizontal="center"/>
    </xf>
    <xf numFmtId="0" fontId="18" fillId="0" borderId="0" xfId="0" applyFont="1" applyFill="1" applyBorder="1" applyAlignment="1">
      <alignment horizontal="left" wrapText="1"/>
    </xf>
    <xf numFmtId="172" fontId="7" fillId="9" borderId="7" xfId="0" applyNumberFormat="1" applyFont="1" applyFill="1" applyBorder="1" applyAlignment="1">
      <alignment horizontal="center" vertical="center"/>
    </xf>
    <xf numFmtId="1" fontId="7" fillId="0" borderId="4" xfId="0" applyNumberFormat="1" applyFont="1" applyFill="1" applyBorder="1" applyAlignment="1">
      <alignment horizontal="center"/>
    </xf>
    <xf numFmtId="0" fontId="11" fillId="0" borderId="5" xfId="0" applyFont="1" applyFill="1" applyBorder="1"/>
    <xf numFmtId="0" fontId="11" fillId="0" borderId="5" xfId="0" applyFont="1" applyBorder="1" applyAlignment="1"/>
    <xf numFmtId="2" fontId="16" fillId="0" borderId="5" xfId="0" applyNumberFormat="1" applyFont="1" applyFill="1" applyBorder="1" applyAlignment="1">
      <alignment horizontal="center"/>
    </xf>
    <xf numFmtId="0" fontId="26" fillId="0" borderId="13" xfId="0" applyFont="1" applyBorder="1" applyAlignment="1">
      <alignment horizontal="right"/>
    </xf>
    <xf numFmtId="0" fontId="26" fillId="0" borderId="10" xfId="0" applyFont="1" applyBorder="1" applyAlignment="1">
      <alignment horizontal="center"/>
    </xf>
    <xf numFmtId="0" fontId="11" fillId="2" borderId="13" xfId="0" applyFont="1" applyFill="1" applyBorder="1" applyAlignment="1">
      <alignment horizontal="center"/>
    </xf>
    <xf numFmtId="4" fontId="19" fillId="0" borderId="10" xfId="0" applyNumberFormat="1" applyFont="1" applyFill="1" applyBorder="1" applyAlignment="1">
      <alignment horizontal="center"/>
    </xf>
    <xf numFmtId="0" fontId="17" fillId="9" borderId="5" xfId="0" applyFont="1" applyFill="1" applyBorder="1" applyAlignment="1">
      <alignment horizontal="right" wrapText="1"/>
    </xf>
    <xf numFmtId="0" fontId="19" fillId="0" borderId="7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right"/>
    </xf>
    <xf numFmtId="49" fontId="39" fillId="6" borderId="0" xfId="3" applyNumberFormat="1" applyFont="1" applyFill="1" applyBorder="1" applyAlignment="1" applyProtection="1">
      <alignment horizontal="center" vertical="center" wrapText="1"/>
      <protection hidden="1"/>
    </xf>
    <xf numFmtId="49" fontId="37" fillId="3" borderId="0" xfId="4" applyNumberFormat="1" applyFont="1" applyFill="1" applyBorder="1" applyAlignment="1" applyProtection="1">
      <alignment horizontal="center" vertical="center"/>
      <protection hidden="1"/>
    </xf>
    <xf numFmtId="186" fontId="37" fillId="3" borderId="0" xfId="4" applyNumberFormat="1" applyFont="1" applyFill="1" applyBorder="1" applyAlignment="1" applyProtection="1">
      <alignment horizontal="center" vertical="center"/>
      <protection hidden="1"/>
    </xf>
    <xf numFmtId="49" fontId="38" fillId="3" borderId="0" xfId="4" applyNumberFormat="1" applyFont="1" applyFill="1" applyBorder="1" applyAlignment="1" applyProtection="1">
      <alignment horizontal="center" vertical="center"/>
      <protection hidden="1"/>
    </xf>
    <xf numFmtId="186" fontId="38" fillId="3" borderId="0" xfId="4" applyNumberFormat="1" applyFont="1" applyFill="1" applyBorder="1" applyAlignment="1" applyProtection="1">
      <alignment horizontal="center" vertical="center"/>
      <protection hidden="1"/>
    </xf>
    <xf numFmtId="49" fontId="38" fillId="3" borderId="0" xfId="4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Border="1" applyAlignment="1">
      <alignment horizontal="center"/>
    </xf>
    <xf numFmtId="49" fontId="38" fillId="0" borderId="0" xfId="4" applyNumberFormat="1" applyFont="1" applyFill="1" applyBorder="1" applyAlignment="1" applyProtection="1">
      <alignment horizontal="center" vertical="center" wrapText="1"/>
      <protection hidden="1"/>
    </xf>
    <xf numFmtId="0" fontId="38" fillId="0" borderId="0" xfId="0" applyFont="1" applyBorder="1" applyAlignment="1">
      <alignment horizontal="center"/>
    </xf>
    <xf numFmtId="49" fontId="41" fillId="3" borderId="0" xfId="6" applyNumberFormat="1" applyFont="1" applyFill="1" applyBorder="1" applyAlignment="1">
      <alignment horizontal="center" vertical="center"/>
    </xf>
    <xf numFmtId="179" fontId="41" fillId="3" borderId="0" xfId="6" applyNumberFormat="1" applyFont="1" applyFill="1" applyBorder="1" applyAlignment="1">
      <alignment horizontal="center" vertical="center"/>
    </xf>
    <xf numFmtId="179" fontId="13" fillId="0" borderId="7" xfId="0" applyNumberFormat="1" applyFont="1" applyFill="1" applyBorder="1" applyAlignment="1">
      <alignment horizontal="center"/>
    </xf>
    <xf numFmtId="1" fontId="37" fillId="0" borderId="0" xfId="0" applyNumberFormat="1" applyFont="1" applyBorder="1" applyAlignment="1">
      <alignment horizontal="center"/>
    </xf>
    <xf numFmtId="49" fontId="38" fillId="0" borderId="0" xfId="0" applyNumberFormat="1" applyFont="1" applyBorder="1" applyAlignment="1">
      <alignment horizontal="center"/>
    </xf>
    <xf numFmtId="0" fontId="37" fillId="0" borderId="0" xfId="0" applyFont="1" applyBorder="1" applyAlignment="1">
      <alignment wrapText="1"/>
    </xf>
    <xf numFmtId="4" fontId="38" fillId="0" borderId="0" xfId="0" applyNumberFormat="1" applyFont="1" applyBorder="1" applyAlignment="1">
      <alignment horizontal="right"/>
    </xf>
    <xf numFmtId="1" fontId="38" fillId="0" borderId="0" xfId="0" applyNumberFormat="1" applyFont="1" applyFill="1" applyBorder="1" applyAlignment="1">
      <alignment horizontal="center"/>
    </xf>
    <xf numFmtId="49" fontId="38" fillId="0" borderId="0" xfId="0" applyNumberFormat="1" applyFont="1" applyFill="1" applyBorder="1" applyAlignment="1">
      <alignment horizontal="center"/>
    </xf>
    <xf numFmtId="43" fontId="38" fillId="0" borderId="0" xfId="0" applyNumberFormat="1" applyFont="1" applyFill="1" applyBorder="1" applyAlignment="1">
      <alignment wrapText="1"/>
    </xf>
    <xf numFmtId="0" fontId="38" fillId="0" borderId="0" xfId="0" applyFont="1" applyFill="1" applyBorder="1" applyAlignment="1">
      <alignment horizontal="center"/>
    </xf>
    <xf numFmtId="4" fontId="38" fillId="0" borderId="0" xfId="0" applyNumberFormat="1" applyFont="1" applyFill="1" applyBorder="1" applyAlignment="1">
      <alignment horizontal="right"/>
    </xf>
    <xf numFmtId="1" fontId="38" fillId="0" borderId="0" xfId="0" applyNumberFormat="1" applyFont="1" applyBorder="1" applyAlignment="1">
      <alignment horizontal="center"/>
    </xf>
    <xf numFmtId="0" fontId="38" fillId="0" borderId="0" xfId="0" applyFont="1" applyBorder="1" applyAlignment="1">
      <alignment wrapText="1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/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7" fillId="0" borderId="0" xfId="0" applyFont="1" applyBorder="1" applyAlignment="1">
      <alignment horizontal="center"/>
    </xf>
    <xf numFmtId="2" fontId="17" fillId="0" borderId="7" xfId="0" applyNumberFormat="1" applyFont="1" applyBorder="1" applyAlignment="1">
      <alignment horizontal="center"/>
    </xf>
    <xf numFmtId="4" fontId="17" fillId="0" borderId="4" xfId="0" applyNumberFormat="1" applyFont="1" applyFill="1" applyBorder="1" applyAlignment="1">
      <alignment horizontal="center"/>
    </xf>
    <xf numFmtId="4" fontId="17" fillId="0" borderId="4" xfId="0" applyNumberFormat="1" applyFont="1" applyBorder="1" applyAlignment="1">
      <alignment horizontal="center"/>
    </xf>
    <xf numFmtId="0" fontId="42" fillId="0" borderId="7" xfId="0" applyFont="1" applyFill="1" applyBorder="1" applyAlignment="1">
      <alignment horizontal="center"/>
    </xf>
    <xf numFmtId="0" fontId="17" fillId="0" borderId="7" xfId="0" applyFont="1" applyBorder="1" applyAlignment="1">
      <alignment horizontal="center" wrapText="1"/>
    </xf>
    <xf numFmtId="2" fontId="17" fillId="0" borderId="7" xfId="0" applyNumberFormat="1" applyFont="1" applyBorder="1" applyAlignment="1">
      <alignment horizontal="center" wrapText="1"/>
    </xf>
    <xf numFmtId="2" fontId="17" fillId="0" borderId="4" xfId="0" applyNumberFormat="1" applyFont="1" applyFill="1" applyBorder="1" applyAlignment="1">
      <alignment horizontal="center"/>
    </xf>
    <xf numFmtId="2" fontId="17" fillId="3" borderId="7" xfId="0" applyNumberFormat="1" applyFont="1" applyFill="1" applyBorder="1" applyAlignment="1">
      <alignment horizontal="center"/>
    </xf>
    <xf numFmtId="0" fontId="4" fillId="0" borderId="0" xfId="0" applyFont="1" applyBorder="1"/>
    <xf numFmtId="0" fontId="8" fillId="0" borderId="0" xfId="0" applyFont="1" applyBorder="1"/>
    <xf numFmtId="4" fontId="4" fillId="0" borderId="0" xfId="0" applyNumberFormat="1" applyFont="1" applyBorder="1"/>
    <xf numFmtId="2" fontId="4" fillId="0" borderId="0" xfId="0" applyNumberFormat="1" applyFont="1" applyBorder="1"/>
    <xf numFmtId="4" fontId="8" fillId="0" borderId="0" xfId="0" applyNumberFormat="1" applyFont="1" applyBorder="1"/>
    <xf numFmtId="4" fontId="4" fillId="3" borderId="0" xfId="0" applyNumberFormat="1" applyFont="1" applyFill="1" applyBorder="1"/>
    <xf numFmtId="0" fontId="4" fillId="3" borderId="0" xfId="0" applyFont="1" applyFill="1" applyBorder="1"/>
    <xf numFmtId="0" fontId="23" fillId="0" borderId="0" xfId="0" applyFont="1" applyFill="1" applyBorder="1" applyAlignment="1">
      <alignment horizontal="center" wrapText="1"/>
    </xf>
    <xf numFmtId="0" fontId="23" fillId="0" borderId="0" xfId="0" applyFont="1" applyFill="1" applyBorder="1" applyAlignment="1">
      <alignment horizontal="right" wrapText="1"/>
    </xf>
    <xf numFmtId="0" fontId="4" fillId="8" borderId="0" xfId="0" applyFont="1" applyFill="1" applyBorder="1"/>
    <xf numFmtId="0" fontId="4" fillId="0" borderId="0" xfId="0" applyFont="1" applyFill="1" applyBorder="1"/>
    <xf numFmtId="2" fontId="4" fillId="3" borderId="0" xfId="0" applyNumberFormat="1" applyFont="1" applyFill="1" applyBorder="1"/>
    <xf numFmtId="4" fontId="4" fillId="0" borderId="0" xfId="0" applyNumberFormat="1" applyFont="1" applyFill="1" applyBorder="1"/>
    <xf numFmtId="4" fontId="8" fillId="0" borderId="0" xfId="0" applyNumberFormat="1" applyFont="1" applyFill="1" applyBorder="1"/>
    <xf numFmtId="0" fontId="8" fillId="0" borderId="0" xfId="0" applyFont="1" applyFill="1" applyBorder="1"/>
    <xf numFmtId="0" fontId="17" fillId="0" borderId="0" xfId="0" applyFont="1" applyFill="1" applyBorder="1"/>
    <xf numFmtId="2" fontId="4" fillId="0" borderId="0" xfId="0" applyNumberFormat="1" applyFont="1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2" fontId="5" fillId="0" borderId="0" xfId="0" applyNumberFormat="1" applyFont="1" applyFill="1" applyBorder="1"/>
    <xf numFmtId="0" fontId="18" fillId="0" borderId="0" xfId="0" applyFont="1" applyFill="1" applyBorder="1" applyAlignment="1">
      <alignment horizontal="center"/>
    </xf>
    <xf numFmtId="2" fontId="8" fillId="0" borderId="0" xfId="0" applyNumberFormat="1" applyFont="1" applyBorder="1"/>
    <xf numFmtId="0" fontId="4" fillId="0" borderId="0" xfId="0" quotePrefix="1" applyFont="1" applyBorder="1"/>
    <xf numFmtId="0" fontId="17" fillId="3" borderId="0" xfId="0" applyFont="1" applyFill="1" applyBorder="1" applyAlignment="1">
      <alignment horizontal="center"/>
    </xf>
    <xf numFmtId="0" fontId="4" fillId="4" borderId="0" xfId="0" applyFont="1" applyFill="1" applyBorder="1"/>
    <xf numFmtId="0" fontId="17" fillId="4" borderId="0" xfId="0" applyFont="1" applyFill="1" applyBorder="1" applyAlignment="1">
      <alignment horizontal="center"/>
    </xf>
    <xf numFmtId="0" fontId="17" fillId="8" borderId="0" xfId="0" applyFont="1" applyFill="1" applyBorder="1" applyAlignment="1">
      <alignment horizontal="center"/>
    </xf>
    <xf numFmtId="4" fontId="9" fillId="0" borderId="0" xfId="0" applyNumberFormat="1" applyFont="1" applyBorder="1"/>
    <xf numFmtId="0" fontId="9" fillId="0" borderId="0" xfId="0" applyFont="1" applyBorder="1"/>
    <xf numFmtId="0" fontId="30" fillId="0" borderId="4" xfId="0" applyFont="1" applyFill="1" applyBorder="1"/>
    <xf numFmtId="0" fontId="26" fillId="0" borderId="5" xfId="0" applyFont="1" applyFill="1" applyBorder="1"/>
    <xf numFmtId="0" fontId="26" fillId="0" borderId="10" xfId="0" applyFont="1" applyFill="1" applyBorder="1"/>
    <xf numFmtId="4" fontId="30" fillId="0" borderId="7" xfId="0" applyNumberFormat="1" applyFont="1" applyFill="1" applyBorder="1"/>
    <xf numFmtId="0" fontId="33" fillId="9" borderId="5" xfId="0" applyFont="1" applyFill="1" applyBorder="1" applyAlignment="1">
      <alignment horizontal="right" wrapText="1"/>
    </xf>
    <xf numFmtId="0" fontId="13" fillId="0" borderId="7" xfId="0" applyFont="1" applyBorder="1" applyAlignment="1">
      <alignment horizontal="center"/>
    </xf>
    <xf numFmtId="0" fontId="11" fillId="0" borderId="12" xfId="0" applyFont="1" applyBorder="1" applyAlignment="1">
      <alignment horizontal="left"/>
    </xf>
    <xf numFmtId="0" fontId="11" fillId="0" borderId="5" xfId="0" applyFont="1" applyFill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1" fillId="2" borderId="5" xfId="0" applyFont="1" applyFill="1" applyBorder="1" applyAlignment="1">
      <alignment horizontal="right"/>
    </xf>
    <xf numFmtId="0" fontId="11" fillId="0" borderId="5" xfId="0" applyFont="1" applyBorder="1" applyAlignment="1">
      <alignment horizontal="left"/>
    </xf>
    <xf numFmtId="0" fontId="13" fillId="0" borderId="4" xfId="0" applyFont="1" applyBorder="1" applyAlignment="1">
      <alignment horizontal="left"/>
    </xf>
    <xf numFmtId="0" fontId="13" fillId="0" borderId="5" xfId="0" applyFont="1" applyBorder="1" applyAlignment="1">
      <alignment horizontal="left"/>
    </xf>
    <xf numFmtId="0" fontId="13" fillId="0" borderId="10" xfId="0" applyFont="1" applyBorder="1" applyAlignment="1">
      <alignment horizontal="left"/>
    </xf>
    <xf numFmtId="0" fontId="14" fillId="9" borderId="4" xfId="0" applyFont="1" applyFill="1" applyBorder="1" applyAlignment="1">
      <alignment horizontal="center"/>
    </xf>
    <xf numFmtId="0" fontId="14" fillId="9" borderId="5" xfId="0" applyFont="1" applyFill="1" applyBorder="1" applyAlignment="1">
      <alignment horizontal="center"/>
    </xf>
    <xf numFmtId="0" fontId="14" fillId="9" borderId="10" xfId="0" applyFont="1" applyFill="1" applyBorder="1" applyAlignment="1">
      <alignment horizontal="center"/>
    </xf>
    <xf numFmtId="2" fontId="13" fillId="0" borderId="4" xfId="0" applyNumberFormat="1" applyFont="1" applyBorder="1" applyAlignment="1">
      <alignment horizontal="center"/>
    </xf>
    <xf numFmtId="2" fontId="13" fillId="0" borderId="5" xfId="0" applyNumberFormat="1" applyFont="1" applyBorder="1" applyAlignment="1">
      <alignment horizontal="center"/>
    </xf>
    <xf numFmtId="2" fontId="13" fillId="0" borderId="10" xfId="0" applyNumberFormat="1" applyFont="1" applyBorder="1" applyAlignment="1">
      <alignment horizontal="center"/>
    </xf>
    <xf numFmtId="2" fontId="13" fillId="0" borderId="4" xfId="0" applyNumberFormat="1" applyFont="1" applyBorder="1" applyAlignment="1">
      <alignment horizontal="left"/>
    </xf>
    <xf numFmtId="2" fontId="13" fillId="0" borderId="5" xfId="0" applyNumberFormat="1" applyFont="1" applyBorder="1" applyAlignment="1">
      <alignment horizontal="left"/>
    </xf>
    <xf numFmtId="2" fontId="13" fillId="0" borderId="10" xfId="0" applyNumberFormat="1" applyFont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13" fillId="0" borderId="4" xfId="0" applyFont="1" applyFill="1" applyBorder="1" applyAlignment="1">
      <alignment horizontal="left"/>
    </xf>
    <xf numFmtId="0" fontId="13" fillId="0" borderId="5" xfId="0" applyFont="1" applyFill="1" applyBorder="1" applyAlignment="1">
      <alignment horizontal="left"/>
    </xf>
    <xf numFmtId="0" fontId="13" fillId="0" borderId="10" xfId="0" applyFont="1" applyFill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11" fillId="9" borderId="7" xfId="0" applyFont="1" applyFill="1" applyBorder="1" applyAlignment="1">
      <alignment horizontal="center"/>
    </xf>
    <xf numFmtId="0" fontId="3" fillId="9" borderId="4" xfId="0" applyFont="1" applyFill="1" applyBorder="1" applyAlignment="1">
      <alignment horizontal="center" vertical="center"/>
    </xf>
    <xf numFmtId="0" fontId="3" fillId="9" borderId="5" xfId="0" applyFont="1" applyFill="1" applyBorder="1" applyAlignment="1">
      <alignment horizontal="center" vertical="center"/>
    </xf>
    <xf numFmtId="0" fontId="3" fillId="9" borderId="10" xfId="0" applyFont="1" applyFill="1" applyBorder="1" applyAlignment="1">
      <alignment horizontal="center" vertical="center"/>
    </xf>
    <xf numFmtId="2" fontId="13" fillId="9" borderId="4" xfId="0" applyNumberFormat="1" applyFont="1" applyFill="1" applyBorder="1" applyAlignment="1">
      <alignment horizontal="left"/>
    </xf>
    <xf numFmtId="2" fontId="13" fillId="9" borderId="5" xfId="0" applyNumberFormat="1" applyFont="1" applyFill="1" applyBorder="1" applyAlignment="1">
      <alignment horizontal="left"/>
    </xf>
    <xf numFmtId="2" fontId="13" fillId="9" borderId="10" xfId="0" applyNumberFormat="1" applyFont="1" applyFill="1" applyBorder="1" applyAlignment="1">
      <alignment horizontal="left"/>
    </xf>
    <xf numFmtId="0" fontId="21" fillId="0" borderId="12" xfId="0" applyFont="1" applyFill="1" applyBorder="1" applyAlignment="1">
      <alignment horizontal="left" vertical="center"/>
    </xf>
    <xf numFmtId="0" fontId="11" fillId="0" borderId="4" xfId="0" applyFont="1" applyBorder="1" applyAlignment="1">
      <alignment horizontal="left"/>
    </xf>
    <xf numFmtId="0" fontId="11" fillId="0" borderId="10" xfId="0" applyFont="1" applyBorder="1" applyAlignment="1">
      <alignment horizontal="left"/>
    </xf>
    <xf numFmtId="0" fontId="17" fillId="9" borderId="5" xfId="0" applyFont="1" applyFill="1" applyBorder="1" applyAlignment="1">
      <alignment horizontal="right" wrapText="1"/>
    </xf>
    <xf numFmtId="0" fontId="11" fillId="2" borderId="4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9" fillId="0" borderId="4" xfId="0" applyFont="1" applyFill="1" applyBorder="1" applyAlignment="1">
      <alignment horizontal="right"/>
    </xf>
    <xf numFmtId="0" fontId="19" fillId="0" borderId="5" xfId="0" applyFont="1" applyFill="1" applyBorder="1" applyAlignment="1">
      <alignment horizontal="right"/>
    </xf>
    <xf numFmtId="0" fontId="19" fillId="0" borderId="10" xfId="0" applyFont="1" applyFill="1" applyBorder="1" applyAlignment="1">
      <alignment horizontal="right"/>
    </xf>
    <xf numFmtId="0" fontId="19" fillId="9" borderId="4" xfId="0" applyFont="1" applyFill="1" applyBorder="1" applyAlignment="1">
      <alignment horizontal="center" vertical="center"/>
    </xf>
    <xf numFmtId="0" fontId="19" fillId="9" borderId="5" xfId="0" applyFont="1" applyFill="1" applyBorder="1" applyAlignment="1">
      <alignment horizontal="center" vertical="center"/>
    </xf>
    <xf numFmtId="0" fontId="19" fillId="9" borderId="10" xfId="0" applyFont="1" applyFill="1" applyBorder="1" applyAlignment="1">
      <alignment horizontal="center" vertical="center"/>
    </xf>
    <xf numFmtId="0" fontId="19" fillId="9" borderId="3" xfId="0" applyFont="1" applyFill="1" applyBorder="1" applyAlignment="1">
      <alignment horizontal="center" vertical="center"/>
    </xf>
    <xf numFmtId="0" fontId="19" fillId="9" borderId="1" xfId="0" applyFont="1" applyFill="1" applyBorder="1" applyAlignment="1">
      <alignment horizontal="center" vertical="center"/>
    </xf>
    <xf numFmtId="0" fontId="19" fillId="9" borderId="13" xfId="0" applyFont="1" applyFill="1" applyBorder="1" applyAlignment="1">
      <alignment horizontal="center" vertical="center"/>
    </xf>
    <xf numFmtId="0" fontId="19" fillId="0" borderId="17" xfId="0" applyFont="1" applyFill="1" applyBorder="1" applyAlignment="1">
      <alignment horizontal="right" vertical="center"/>
    </xf>
    <xf numFmtId="0" fontId="19" fillId="0" borderId="12" xfId="0" applyFont="1" applyFill="1" applyBorder="1" applyAlignment="1">
      <alignment horizontal="right" vertical="center"/>
    </xf>
    <xf numFmtId="0" fontId="19" fillId="0" borderId="23" xfId="0" applyFont="1" applyFill="1" applyBorder="1" applyAlignment="1">
      <alignment horizontal="righ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2" borderId="23" xfId="0" applyFont="1" applyFill="1" applyBorder="1" applyAlignment="1">
      <alignment horizontal="left" vertical="center"/>
    </xf>
    <xf numFmtId="1" fontId="7" fillId="9" borderId="4" xfId="0" applyNumberFormat="1" applyFont="1" applyFill="1" applyBorder="1" applyAlignment="1">
      <alignment horizontal="center" vertical="center"/>
    </xf>
    <xf numFmtId="1" fontId="7" fillId="9" borderId="5" xfId="0" applyNumberFormat="1" applyFont="1" applyFill="1" applyBorder="1" applyAlignment="1">
      <alignment horizontal="center" vertical="center"/>
    </xf>
    <xf numFmtId="1" fontId="7" fillId="9" borderId="24" xfId="0" applyNumberFormat="1" applyFont="1" applyFill="1" applyBorder="1" applyAlignment="1">
      <alignment horizontal="center" vertical="center"/>
    </xf>
    <xf numFmtId="0" fontId="18" fillId="2" borderId="3" xfId="1" applyFont="1" applyFill="1" applyBorder="1" applyAlignment="1" applyProtection="1">
      <alignment horizontal="left"/>
    </xf>
    <xf numFmtId="0" fontId="18" fillId="2" borderId="1" xfId="1" applyFont="1" applyFill="1" applyBorder="1" applyAlignment="1" applyProtection="1">
      <alignment horizontal="left"/>
    </xf>
    <xf numFmtId="0" fontId="18" fillId="2" borderId="13" xfId="1" applyFont="1" applyFill="1" applyBorder="1" applyAlignment="1" applyProtection="1">
      <alignment horizontal="left"/>
    </xf>
    <xf numFmtId="0" fontId="19" fillId="9" borderId="4" xfId="0" applyFont="1" applyFill="1" applyBorder="1" applyAlignment="1">
      <alignment horizontal="center"/>
    </xf>
    <xf numFmtId="0" fontId="19" fillId="9" borderId="5" xfId="0" applyFont="1" applyFill="1" applyBorder="1" applyAlignment="1">
      <alignment horizontal="center"/>
    </xf>
    <xf numFmtId="0" fontId="19" fillId="9" borderId="10" xfId="0" applyFont="1" applyFill="1" applyBorder="1" applyAlignment="1">
      <alignment horizontal="center"/>
    </xf>
    <xf numFmtId="1" fontId="18" fillId="0" borderId="4" xfId="0" applyNumberFormat="1" applyFont="1" applyFill="1" applyBorder="1" applyAlignment="1">
      <alignment horizontal="center"/>
    </xf>
    <xf numFmtId="1" fontId="18" fillId="0" borderId="10" xfId="0" applyNumberFormat="1" applyFont="1" applyFill="1" applyBorder="1" applyAlignment="1">
      <alignment horizontal="center"/>
    </xf>
    <xf numFmtId="0" fontId="19" fillId="9" borderId="19" xfId="0" applyFont="1" applyFill="1" applyBorder="1" applyAlignment="1">
      <alignment horizontal="center" vertical="center"/>
    </xf>
    <xf numFmtId="0" fontId="19" fillId="9" borderId="20" xfId="0" applyFont="1" applyFill="1" applyBorder="1" applyAlignment="1">
      <alignment horizontal="center" vertical="center"/>
    </xf>
    <xf numFmtId="0" fontId="19" fillId="9" borderId="21" xfId="0" applyFont="1" applyFill="1" applyBorder="1" applyAlignment="1">
      <alignment horizontal="center" vertical="center"/>
    </xf>
    <xf numFmtId="0" fontId="19" fillId="0" borderId="17" xfId="0" applyFont="1" applyFill="1" applyBorder="1" applyAlignment="1">
      <alignment horizontal="right"/>
    </xf>
    <xf numFmtId="0" fontId="19" fillId="0" borderId="12" xfId="0" applyFont="1" applyFill="1" applyBorder="1" applyAlignment="1">
      <alignment horizontal="right"/>
    </xf>
    <xf numFmtId="0" fontId="19" fillId="0" borderId="23" xfId="0" applyFont="1" applyFill="1" applyBorder="1" applyAlignment="1">
      <alignment horizontal="right"/>
    </xf>
    <xf numFmtId="1" fontId="18" fillId="0" borderId="3" xfId="0" applyNumberFormat="1" applyFont="1" applyFill="1" applyBorder="1" applyAlignment="1">
      <alignment horizontal="center"/>
    </xf>
    <xf numFmtId="1" fontId="18" fillId="0" borderId="13" xfId="0" applyNumberFormat="1" applyFont="1" applyFill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17" fillId="0" borderId="4" xfId="0" applyFont="1" applyFill="1" applyBorder="1" applyAlignment="1">
      <alignment horizontal="center"/>
    </xf>
    <xf numFmtId="0" fontId="17" fillId="0" borderId="10" xfId="0" applyFont="1" applyFill="1" applyBorder="1" applyAlignment="1">
      <alignment horizontal="center"/>
    </xf>
    <xf numFmtId="1" fontId="7" fillId="9" borderId="4" xfId="0" applyNumberFormat="1" applyFont="1" applyFill="1" applyBorder="1" applyAlignment="1">
      <alignment horizontal="center"/>
    </xf>
    <xf numFmtId="1" fontId="7" fillId="9" borderId="5" xfId="0" applyNumberFormat="1" applyFont="1" applyFill="1" applyBorder="1" applyAlignment="1">
      <alignment horizontal="center"/>
    </xf>
    <xf numFmtId="1" fontId="7" fillId="9" borderId="24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5" xfId="0" applyBorder="1"/>
    <xf numFmtId="0" fontId="0" fillId="0" borderId="10" xfId="0" applyBorder="1"/>
    <xf numFmtId="0" fontId="7" fillId="9" borderId="4" xfId="0" applyFont="1" applyFill="1" applyBorder="1" applyAlignment="1">
      <alignment horizontal="right" vertical="center"/>
    </xf>
    <xf numFmtId="0" fontId="7" fillId="9" borderId="5" xfId="0" applyFont="1" applyFill="1" applyBorder="1" applyAlignment="1">
      <alignment horizontal="right" vertical="center"/>
    </xf>
    <xf numFmtId="0" fontId="7" fillId="9" borderId="10" xfId="0" applyFont="1" applyFill="1" applyBorder="1" applyAlignment="1">
      <alignment horizontal="right" vertical="center"/>
    </xf>
    <xf numFmtId="0" fontId="4" fillId="0" borderId="0" xfId="0" applyFont="1" applyAlignment="1">
      <alignment horizontal="center" wrapText="1"/>
    </xf>
    <xf numFmtId="0" fontId="27" fillId="7" borderId="4" xfId="0" applyFont="1" applyFill="1" applyBorder="1" applyAlignment="1">
      <alignment horizontal="center"/>
    </xf>
    <xf numFmtId="0" fontId="27" fillId="7" borderId="5" xfId="0" applyFont="1" applyFill="1" applyBorder="1" applyAlignment="1">
      <alignment horizontal="center"/>
    </xf>
    <xf numFmtId="0" fontId="27" fillId="7" borderId="10" xfId="0" applyFont="1" applyFill="1" applyBorder="1" applyAlignment="1">
      <alignment horizontal="center"/>
    </xf>
    <xf numFmtId="49" fontId="35" fillId="2" borderId="17" xfId="0" applyNumberFormat="1" applyFont="1" applyFill="1" applyBorder="1" applyAlignment="1" applyProtection="1">
      <alignment horizontal="center"/>
      <protection locked="0"/>
    </xf>
    <xf numFmtId="49" fontId="35" fillId="2" borderId="12" xfId="0" applyNumberFormat="1" applyFont="1" applyFill="1" applyBorder="1" applyAlignment="1" applyProtection="1">
      <alignment horizontal="center"/>
      <protection locked="0"/>
    </xf>
    <xf numFmtId="49" fontId="35" fillId="2" borderId="23" xfId="0" applyNumberFormat="1" applyFont="1" applyFill="1" applyBorder="1" applyAlignment="1" applyProtection="1">
      <alignment horizontal="center"/>
      <protection locked="0"/>
    </xf>
    <xf numFmtId="0" fontId="27" fillId="2" borderId="3" xfId="0" applyFont="1" applyFill="1" applyBorder="1" applyAlignment="1">
      <alignment horizontal="left" vertical="center"/>
    </xf>
    <xf numFmtId="0" fontId="27" fillId="2" borderId="1" xfId="0" applyFont="1" applyFill="1" applyBorder="1" applyAlignment="1">
      <alignment horizontal="left" vertical="center"/>
    </xf>
    <xf numFmtId="0" fontId="27" fillId="2" borderId="13" xfId="0" applyFont="1" applyFill="1" applyBorder="1" applyAlignment="1">
      <alignment horizontal="left" vertical="center"/>
    </xf>
    <xf numFmtId="173" fontId="27" fillId="2" borderId="4" xfId="0" applyNumberFormat="1" applyFont="1" applyFill="1" applyBorder="1" applyAlignment="1">
      <alignment horizontal="center"/>
    </xf>
    <xf numFmtId="173" fontId="27" fillId="2" borderId="10" xfId="0" applyNumberFormat="1" applyFont="1" applyFill="1" applyBorder="1" applyAlignment="1">
      <alignment horizontal="center"/>
    </xf>
    <xf numFmtId="0" fontId="28" fillId="6" borderId="17" xfId="0" applyFont="1" applyFill="1" applyBorder="1" applyAlignment="1">
      <alignment horizontal="left"/>
    </xf>
    <xf numFmtId="0" fontId="28" fillId="6" borderId="12" xfId="0" applyFont="1" applyFill="1" applyBorder="1" applyAlignment="1">
      <alignment horizontal="left"/>
    </xf>
    <xf numFmtId="0" fontId="28" fillId="6" borderId="23" xfId="0" applyFont="1" applyFill="1" applyBorder="1" applyAlignment="1">
      <alignment horizontal="left"/>
    </xf>
    <xf numFmtId="0" fontId="27" fillId="7" borderId="8" xfId="0" applyFont="1" applyFill="1" applyBorder="1" applyAlignment="1">
      <alignment horizontal="center" vertical="center"/>
    </xf>
    <xf numFmtId="0" fontId="27" fillId="7" borderId="6" xfId="0" applyFont="1" applyFill="1" applyBorder="1" applyAlignment="1">
      <alignment horizontal="center" vertical="center"/>
    </xf>
    <xf numFmtId="0" fontId="34" fillId="7" borderId="4" xfId="0" applyFont="1" applyFill="1" applyBorder="1" applyAlignment="1">
      <alignment horizontal="right"/>
    </xf>
    <xf numFmtId="0" fontId="34" fillId="7" borderId="5" xfId="0" applyFont="1" applyFill="1" applyBorder="1" applyAlignment="1">
      <alignment horizontal="right"/>
    </xf>
    <xf numFmtId="0" fontId="26" fillId="2" borderId="4" xfId="0" applyFont="1" applyFill="1" applyBorder="1" applyAlignment="1">
      <alignment horizontal="center"/>
    </xf>
    <xf numFmtId="0" fontId="26" fillId="2" borderId="10" xfId="0" applyFont="1" applyFill="1" applyBorder="1" applyAlignment="1">
      <alignment horizontal="center"/>
    </xf>
    <xf numFmtId="0" fontId="34" fillId="7" borderId="10" xfId="0" applyFont="1" applyFill="1" applyBorder="1" applyAlignment="1">
      <alignment horizontal="right"/>
    </xf>
    <xf numFmtId="0" fontId="27" fillId="2" borderId="4" xfId="0" applyFont="1" applyFill="1" applyBorder="1" applyAlignment="1">
      <alignment horizontal="right"/>
    </xf>
    <xf numFmtId="0" fontId="27" fillId="2" borderId="10" xfId="0" applyFont="1" applyFill="1" applyBorder="1" applyAlignment="1">
      <alignment horizontal="right"/>
    </xf>
    <xf numFmtId="173" fontId="34" fillId="7" borderId="4" xfId="0" applyNumberFormat="1" applyFont="1" applyFill="1" applyBorder="1" applyAlignment="1">
      <alignment horizontal="center"/>
    </xf>
    <xf numFmtId="173" fontId="34" fillId="7" borderId="10" xfId="0" applyNumberFormat="1" applyFont="1" applyFill="1" applyBorder="1" applyAlignment="1">
      <alignment horizontal="center"/>
    </xf>
    <xf numFmtId="0" fontId="30" fillId="2" borderId="17" xfId="0" applyFont="1" applyFill="1" applyBorder="1" applyAlignment="1">
      <alignment horizontal="right"/>
    </xf>
    <xf numFmtId="0" fontId="30" fillId="2" borderId="12" xfId="0" applyFont="1" applyFill="1" applyBorder="1" applyAlignment="1">
      <alignment horizontal="right"/>
    </xf>
    <xf numFmtId="49" fontId="36" fillId="2" borderId="17" xfId="0" applyNumberFormat="1" applyFont="1" applyFill="1" applyBorder="1" applyAlignment="1" applyProtection="1">
      <alignment horizontal="center"/>
      <protection locked="0"/>
    </xf>
    <xf numFmtId="49" fontId="36" fillId="2" borderId="12" xfId="0" applyNumberFormat="1" applyFont="1" applyFill="1" applyBorder="1" applyAlignment="1" applyProtection="1">
      <alignment horizontal="center"/>
      <protection locked="0"/>
    </xf>
    <xf numFmtId="49" fontId="36" fillId="2" borderId="23" xfId="0" applyNumberFormat="1" applyFont="1" applyFill="1" applyBorder="1" applyAlignment="1" applyProtection="1">
      <alignment horizontal="center"/>
      <protection locked="0"/>
    </xf>
    <xf numFmtId="0" fontId="27" fillId="2" borderId="3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7" fillId="2" borderId="13" xfId="0" applyFont="1" applyFill="1" applyBorder="1" applyAlignment="1">
      <alignment horizontal="center" vertical="center"/>
    </xf>
    <xf numFmtId="0" fontId="28" fillId="6" borderId="4" xfId="0" applyFont="1" applyFill="1" applyBorder="1" applyAlignment="1">
      <alignment horizontal="left"/>
    </xf>
    <xf numFmtId="0" fontId="28" fillId="6" borderId="5" xfId="0" applyFont="1" applyFill="1" applyBorder="1" applyAlignment="1">
      <alignment horizontal="left"/>
    </xf>
    <xf numFmtId="0" fontId="28" fillId="6" borderId="10" xfId="0" applyFont="1" applyFill="1" applyBorder="1" applyAlignment="1">
      <alignment horizontal="left"/>
    </xf>
    <xf numFmtId="49" fontId="40" fillId="6" borderId="0" xfId="6" applyNumberFormat="1" applyFont="1" applyFill="1" applyBorder="1" applyAlignment="1">
      <alignment horizontal="center" vertical="center"/>
    </xf>
    <xf numFmtId="43" fontId="40" fillId="6" borderId="0" xfId="6" applyFont="1" applyFill="1" applyBorder="1" applyAlignment="1">
      <alignment horizontal="left" vertical="center" wrapText="1"/>
    </xf>
    <xf numFmtId="179" fontId="40" fillId="6" borderId="0" xfId="6" applyNumberFormat="1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left" wrapText="1"/>
    </xf>
    <xf numFmtId="0" fontId="19" fillId="2" borderId="5" xfId="0" applyFont="1" applyFill="1" applyBorder="1" applyAlignment="1">
      <alignment horizontal="left" wrapText="1"/>
    </xf>
    <xf numFmtId="0" fontId="19" fillId="2" borderId="10" xfId="0" applyFont="1" applyFill="1" applyBorder="1" applyAlignment="1">
      <alignment horizontal="left" wrapText="1"/>
    </xf>
    <xf numFmtId="43" fontId="40" fillId="6" borderId="0" xfId="6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justify" wrapText="1"/>
    </xf>
    <xf numFmtId="0" fontId="19" fillId="2" borderId="5" xfId="0" applyFont="1" applyFill="1" applyBorder="1" applyAlignment="1">
      <alignment horizontal="justify" wrapText="1"/>
    </xf>
    <xf numFmtId="0" fontId="19" fillId="2" borderId="10" xfId="0" applyFont="1" applyFill="1" applyBorder="1" applyAlignment="1">
      <alignment horizontal="justify" wrapText="1"/>
    </xf>
    <xf numFmtId="0" fontId="39" fillId="6" borderId="0" xfId="3" applyFont="1" applyFill="1" applyBorder="1" applyAlignment="1" applyProtection="1">
      <alignment horizontal="center" vertical="center" wrapText="1"/>
      <protection hidden="1"/>
    </xf>
    <xf numFmtId="179" fontId="39" fillId="6" borderId="0" xfId="3" applyNumberFormat="1" applyFont="1" applyFill="1" applyBorder="1" applyAlignment="1" applyProtection="1">
      <alignment horizontal="center" vertical="center" wrapText="1"/>
      <protection hidden="1"/>
    </xf>
    <xf numFmtId="49" fontId="39" fillId="6" borderId="0" xfId="3" applyNumberFormat="1" applyFont="1" applyFill="1" applyBorder="1" applyAlignment="1" applyProtection="1">
      <alignment horizontal="center" vertical="center" wrapText="1"/>
      <protection hidden="1"/>
    </xf>
    <xf numFmtId="43" fontId="39" fillId="6" borderId="0" xfId="3" applyNumberFormat="1" applyFont="1" applyFill="1" applyBorder="1" applyAlignment="1" applyProtection="1">
      <alignment horizontal="center" vertical="center" wrapText="1"/>
      <protection hidden="1"/>
    </xf>
    <xf numFmtId="186" fontId="38" fillId="3" borderId="0" xfId="4" applyNumberFormat="1" applyFont="1" applyFill="1" applyBorder="1" applyAlignment="1" applyProtection="1">
      <alignment horizontal="center" vertical="center"/>
      <protection hidden="1"/>
    </xf>
    <xf numFmtId="187" fontId="38" fillId="3" borderId="0" xfId="4" applyNumberFormat="1" applyFont="1" applyFill="1" applyBorder="1" applyAlignment="1" applyProtection="1">
      <alignment horizontal="center" vertical="center"/>
      <protection hidden="1"/>
    </xf>
    <xf numFmtId="186" fontId="37" fillId="6" borderId="0" xfId="4" applyNumberFormat="1" applyFont="1" applyFill="1" applyBorder="1" applyAlignment="1" applyProtection="1">
      <alignment horizontal="center" vertical="center"/>
      <protection hidden="1"/>
    </xf>
    <xf numFmtId="186" fontId="37" fillId="3" borderId="0" xfId="4" applyNumberFormat="1" applyFont="1" applyFill="1" applyBorder="1" applyAlignment="1" applyProtection="1">
      <alignment horizontal="center" vertical="center"/>
      <protection hidden="1"/>
    </xf>
    <xf numFmtId="186" fontId="37" fillId="3" borderId="0" xfId="4" applyNumberFormat="1" applyFont="1" applyFill="1" applyBorder="1" applyAlignment="1" applyProtection="1">
      <alignment horizontal="right" vertical="center"/>
      <protection hidden="1"/>
    </xf>
    <xf numFmtId="186" fontId="38" fillId="0" borderId="0" xfId="4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Border="1" applyAlignment="1">
      <alignment horizontal="center"/>
    </xf>
    <xf numFmtId="0" fontId="0" fillId="0" borderId="0" xfId="0" applyBorder="1"/>
    <xf numFmtId="188" fontId="38" fillId="0" borderId="0" xfId="4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Border="1"/>
    <xf numFmtId="43" fontId="41" fillId="3" borderId="0" xfId="6" applyFont="1" applyFill="1" applyBorder="1" applyAlignment="1">
      <alignment horizontal="center" vertical="center"/>
    </xf>
    <xf numFmtId="186" fontId="41" fillId="3" borderId="0" xfId="6" applyNumberFormat="1" applyFont="1" applyFill="1" applyBorder="1" applyAlignment="1">
      <alignment horizontal="center" vertical="center"/>
    </xf>
    <xf numFmtId="0" fontId="37" fillId="0" borderId="0" xfId="3" applyFont="1" applyFill="1" applyBorder="1" applyAlignment="1">
      <alignment horizontal="left"/>
    </xf>
    <xf numFmtId="186" fontId="38" fillId="0" borderId="0" xfId="3" applyNumberFormat="1" applyFont="1" applyFill="1" applyBorder="1" applyAlignment="1">
      <alignment horizontal="center"/>
    </xf>
    <xf numFmtId="0" fontId="38" fillId="0" borderId="0" xfId="3" applyFont="1" applyFill="1" applyBorder="1" applyAlignment="1">
      <alignment horizontal="center"/>
    </xf>
    <xf numFmtId="49" fontId="38" fillId="0" borderId="0" xfId="3" applyNumberFormat="1" applyFont="1" applyFill="1" applyBorder="1" applyAlignment="1">
      <alignment horizontal="center" vertical="center"/>
    </xf>
    <xf numFmtId="7" fontId="41" fillId="3" borderId="0" xfId="6" applyNumberFormat="1" applyFont="1" applyFill="1" applyBorder="1" applyAlignment="1">
      <alignment horizontal="center" vertical="center"/>
    </xf>
    <xf numFmtId="186" fontId="40" fillId="3" borderId="0" xfId="6" applyNumberFormat="1" applyFont="1" applyFill="1" applyBorder="1" applyAlignment="1">
      <alignment horizontal="center" vertical="center"/>
    </xf>
    <xf numFmtId="43" fontId="40" fillId="3" borderId="0" xfId="6" applyFont="1" applyFill="1" applyBorder="1" applyAlignment="1">
      <alignment horizontal="center" vertical="center"/>
    </xf>
  </cellXfs>
  <cellStyles count="7">
    <cellStyle name="Hyperlink" xfId="1" builtinId="8"/>
    <cellStyle name="Moeda" xfId="2" builtinId="4"/>
    <cellStyle name="Normal" xfId="0" builtinId="0"/>
    <cellStyle name="Normal 2 3" xfId="3"/>
    <cellStyle name="Normal 2 4" xfId="4"/>
    <cellStyle name="Separador de milhares" xfId="5" builtinId="3"/>
    <cellStyle name="Vírgula 3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javascript:OpenWindow('tabela_serv_composicao.jsp?pk_servtabela=185632.0')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271</xdr:row>
      <xdr:rowOff>0</xdr:rowOff>
    </xdr:from>
    <xdr:to>
      <xdr:col>9</xdr:col>
      <xdr:colOff>228600</xdr:colOff>
      <xdr:row>272</xdr:row>
      <xdr:rowOff>57150</xdr:rowOff>
    </xdr:to>
    <xdr:sp macro="" textlink="">
      <xdr:nvSpPr>
        <xdr:cNvPr id="1412" name="Picture 1" descr="Composição de Custo">
          <a:hlinkClick xmlns:r="http://schemas.openxmlformats.org/officeDocument/2006/relationships" r:id="rId1"/>
        </xdr:cNvPr>
        <xdr:cNvSpPr>
          <a:spLocks noChangeAspect="1" noChangeArrowheads="1"/>
        </xdr:cNvSpPr>
      </xdr:nvSpPr>
      <xdr:spPr bwMode="auto">
        <a:xfrm>
          <a:off x="9086850" y="68379975"/>
          <a:ext cx="2286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526"/>
  <sheetViews>
    <sheetView view="pageBreakPreview" zoomScale="80" zoomScaleSheetLayoutView="80" workbookViewId="0">
      <selection activeCell="J5" sqref="J5"/>
    </sheetView>
  </sheetViews>
  <sheetFormatPr defaultRowHeight="15.75"/>
  <cols>
    <col min="1" max="1" width="11.140625" style="2" customWidth="1"/>
    <col min="2" max="2" width="12.42578125" style="2" customWidth="1"/>
    <col min="3" max="3" width="44.5703125" style="7" customWidth="1"/>
    <col min="4" max="4" width="4.85546875" style="2" customWidth="1"/>
    <col min="5" max="5" width="12" style="2" customWidth="1"/>
    <col min="6" max="6" width="11.42578125" style="2" customWidth="1"/>
    <col min="7" max="7" width="10.7109375" style="2" customWidth="1"/>
    <col min="8" max="8" width="11.140625" style="2" customWidth="1"/>
    <col min="9" max="9" width="12.7109375" style="2" customWidth="1"/>
    <col min="10" max="10" width="12" style="2" customWidth="1"/>
    <col min="11" max="11" width="12.28515625" style="2" customWidth="1"/>
    <col min="12" max="13" width="12.7109375" style="2" customWidth="1"/>
    <col min="14" max="14" width="12" style="2" customWidth="1"/>
    <col min="15" max="15" width="10.7109375" style="2" bestFit="1" customWidth="1"/>
    <col min="16" max="16" width="8.140625" style="2" customWidth="1"/>
    <col min="17" max="16384" width="9.140625" style="2"/>
  </cols>
  <sheetData>
    <row r="1" spans="1:13" ht="18">
      <c r="A1" s="685" t="s">
        <v>640</v>
      </c>
      <c r="B1" s="686"/>
      <c r="C1" s="686"/>
      <c r="D1" s="686"/>
      <c r="E1" s="686"/>
      <c r="F1" s="686"/>
      <c r="G1" s="686"/>
      <c r="H1" s="686"/>
      <c r="I1" s="686"/>
      <c r="J1" s="686"/>
      <c r="K1" s="686"/>
      <c r="L1" s="686"/>
      <c r="M1" s="687"/>
    </row>
    <row r="2" spans="1:13">
      <c r="A2" s="691" t="s">
        <v>641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M2" s="691"/>
    </row>
    <row r="3" spans="1:13">
      <c r="A3" s="2">
        <v>1</v>
      </c>
      <c r="B3" s="2" t="s">
        <v>740</v>
      </c>
    </row>
    <row r="4" spans="1:13">
      <c r="A4" s="303"/>
      <c r="B4" s="304"/>
      <c r="C4" s="305"/>
      <c r="D4" s="304"/>
      <c r="E4" s="344" t="s">
        <v>721</v>
      </c>
      <c r="F4" s="344" t="s">
        <v>727</v>
      </c>
      <c r="G4" s="344" t="s">
        <v>730</v>
      </c>
      <c r="H4" s="344" t="s">
        <v>743</v>
      </c>
      <c r="I4" s="301"/>
      <c r="J4" s="1"/>
    </row>
    <row r="5" spans="1:13">
      <c r="A5" s="43" t="s">
        <v>807</v>
      </c>
      <c r="B5" s="44"/>
      <c r="C5" s="45" t="s">
        <v>975</v>
      </c>
      <c r="D5" s="46" t="s">
        <v>723</v>
      </c>
      <c r="E5" s="53"/>
      <c r="F5" s="53"/>
      <c r="G5" s="103"/>
      <c r="H5" s="357">
        <v>334.5</v>
      </c>
      <c r="I5" s="1"/>
      <c r="J5" s="1"/>
    </row>
    <row r="6" spans="1:13" s="40" customFormat="1">
      <c r="A6" s="16" t="s">
        <v>808</v>
      </c>
      <c r="B6" s="17"/>
      <c r="C6" s="18" t="s">
        <v>0</v>
      </c>
      <c r="D6" s="19" t="s">
        <v>723</v>
      </c>
      <c r="E6" s="52"/>
      <c r="F6" s="52"/>
      <c r="G6" s="66"/>
      <c r="H6" s="357">
        <v>987.13</v>
      </c>
      <c r="I6" s="49"/>
      <c r="J6" s="35"/>
      <c r="K6" s="241"/>
    </row>
    <row r="7" spans="1:13" s="40" customFormat="1">
      <c r="A7" s="16" t="s">
        <v>809</v>
      </c>
      <c r="B7" s="17"/>
      <c r="C7" s="18" t="s">
        <v>785</v>
      </c>
      <c r="D7" s="19" t="s">
        <v>723</v>
      </c>
      <c r="E7" s="52">
        <v>3.2</v>
      </c>
      <c r="F7" s="52">
        <v>2</v>
      </c>
      <c r="G7" s="66"/>
      <c r="H7" s="357">
        <f>E7*F7</f>
        <v>6.4</v>
      </c>
      <c r="I7" s="35"/>
      <c r="J7" s="35"/>
    </row>
    <row r="8" spans="1:13">
      <c r="A8" s="1">
        <v>2</v>
      </c>
      <c r="B8" s="1" t="str">
        <f>PLANILHA!D10</f>
        <v>MOVIMENTO DE TERRA</v>
      </c>
      <c r="C8" s="4"/>
      <c r="D8" s="5"/>
      <c r="E8" s="1"/>
      <c r="F8" s="1"/>
      <c r="G8" s="1"/>
      <c r="H8" s="1"/>
      <c r="I8" s="1"/>
      <c r="J8" s="1"/>
    </row>
    <row r="9" spans="1:13">
      <c r="A9" s="303" t="s">
        <v>810</v>
      </c>
      <c r="B9" s="304"/>
      <c r="C9" s="305" t="s">
        <v>1</v>
      </c>
      <c r="D9" s="306" t="s">
        <v>723</v>
      </c>
      <c r="E9" s="340" t="s">
        <v>721</v>
      </c>
      <c r="F9" s="340" t="s">
        <v>722</v>
      </c>
      <c r="G9" s="340" t="s">
        <v>725</v>
      </c>
      <c r="H9" s="340" t="s">
        <v>726</v>
      </c>
      <c r="I9" s="340" t="s">
        <v>741</v>
      </c>
    </row>
    <row r="10" spans="1:13">
      <c r="A10" s="16"/>
      <c r="B10" s="17"/>
      <c r="C10" s="18" t="s">
        <v>2</v>
      </c>
      <c r="D10" s="19" t="s">
        <v>723</v>
      </c>
      <c r="E10" s="52">
        <v>0.7</v>
      </c>
      <c r="F10" s="50">
        <v>0.55000000000000004</v>
      </c>
      <c r="G10" s="52">
        <v>1.27</v>
      </c>
      <c r="H10" s="50">
        <v>7</v>
      </c>
      <c r="I10" s="66">
        <f>E10*G10*H10</f>
        <v>6.222999999999999</v>
      </c>
      <c r="K10" s="276"/>
    </row>
    <row r="11" spans="1:13">
      <c r="A11" s="16"/>
      <c r="B11" s="17"/>
      <c r="C11" s="18" t="s">
        <v>3</v>
      </c>
      <c r="D11" s="19" t="s">
        <v>723</v>
      </c>
      <c r="E11" s="52">
        <v>0.85</v>
      </c>
      <c r="F11" s="50">
        <v>0.65</v>
      </c>
      <c r="G11" s="52">
        <v>1.27</v>
      </c>
      <c r="H11" s="50">
        <v>1</v>
      </c>
      <c r="I11" s="66">
        <f t="shared" ref="I11:I16" si="0">E11*G11*H11</f>
        <v>1.0794999999999999</v>
      </c>
      <c r="K11" s="276"/>
    </row>
    <row r="12" spans="1:13">
      <c r="A12" s="16"/>
      <c r="B12" s="17"/>
      <c r="C12" s="18" t="s">
        <v>4</v>
      </c>
      <c r="D12" s="19" t="s">
        <v>723</v>
      </c>
      <c r="E12" s="52">
        <v>1</v>
      </c>
      <c r="F12" s="50">
        <v>0.9</v>
      </c>
      <c r="G12" s="52">
        <v>1.27</v>
      </c>
      <c r="H12" s="50">
        <v>1</v>
      </c>
      <c r="I12" s="66">
        <f t="shared" si="0"/>
        <v>1.27</v>
      </c>
      <c r="K12" s="276"/>
    </row>
    <row r="13" spans="1:13">
      <c r="A13" s="16"/>
      <c r="B13" s="17"/>
      <c r="C13" s="18" t="s">
        <v>5</v>
      </c>
      <c r="D13" s="19" t="s">
        <v>723</v>
      </c>
      <c r="E13" s="52">
        <v>1.05</v>
      </c>
      <c r="F13" s="50">
        <v>1</v>
      </c>
      <c r="G13" s="52">
        <v>1.27</v>
      </c>
      <c r="H13" s="50">
        <v>1</v>
      </c>
      <c r="I13" s="66">
        <f t="shared" si="0"/>
        <v>1.3335000000000001</v>
      </c>
      <c r="K13" s="276"/>
    </row>
    <row r="14" spans="1:13">
      <c r="A14" s="16"/>
      <c r="B14" s="17"/>
      <c r="C14" s="18" t="s">
        <v>6</v>
      </c>
      <c r="D14" s="19" t="s">
        <v>723</v>
      </c>
      <c r="E14" s="52">
        <v>1.1499999999999999</v>
      </c>
      <c r="F14" s="50">
        <v>1.1499999999999999</v>
      </c>
      <c r="G14" s="52">
        <v>1.27</v>
      </c>
      <c r="H14" s="50">
        <v>2</v>
      </c>
      <c r="I14" s="66">
        <f t="shared" si="0"/>
        <v>2.9209999999999998</v>
      </c>
      <c r="K14" s="276"/>
    </row>
    <row r="15" spans="1:13">
      <c r="A15" s="16"/>
      <c r="B15" s="17"/>
      <c r="C15" s="18" t="s">
        <v>7</v>
      </c>
      <c r="D15" s="19" t="s">
        <v>723</v>
      </c>
      <c r="E15" s="52">
        <v>1</v>
      </c>
      <c r="F15" s="50">
        <v>1</v>
      </c>
      <c r="G15" s="52">
        <v>1.27</v>
      </c>
      <c r="H15" s="50">
        <v>21</v>
      </c>
      <c r="I15" s="66">
        <f t="shared" si="0"/>
        <v>26.67</v>
      </c>
      <c r="K15" s="276"/>
    </row>
    <row r="16" spans="1:13">
      <c r="A16" s="16"/>
      <c r="B16" s="17"/>
      <c r="C16" s="18" t="s">
        <v>8</v>
      </c>
      <c r="D16" s="19" t="s">
        <v>723</v>
      </c>
      <c r="E16" s="52">
        <v>1.62</v>
      </c>
      <c r="F16" s="50">
        <v>3.7</v>
      </c>
      <c r="G16" s="52">
        <v>0.64</v>
      </c>
      <c r="H16" s="50">
        <v>1</v>
      </c>
      <c r="I16" s="66">
        <f t="shared" si="0"/>
        <v>1.0368000000000002</v>
      </c>
    </row>
    <row r="17" spans="1:9">
      <c r="A17" s="16"/>
      <c r="B17" s="17"/>
      <c r="C17" s="18" t="s">
        <v>805</v>
      </c>
      <c r="D17" s="19" t="s">
        <v>723</v>
      </c>
      <c r="E17" s="52"/>
      <c r="F17" s="50"/>
      <c r="G17" s="52"/>
      <c r="H17" s="50"/>
      <c r="I17" s="419">
        <f>SUM(I10:I16)</f>
        <v>40.533799999999999</v>
      </c>
    </row>
    <row r="18" spans="1:9">
      <c r="A18" s="353" t="s">
        <v>811</v>
      </c>
      <c r="B18" s="354"/>
      <c r="C18" s="355" t="s">
        <v>9</v>
      </c>
      <c r="D18" s="356" t="s">
        <v>723</v>
      </c>
      <c r="E18" s="688" t="s">
        <v>10</v>
      </c>
      <c r="F18" s="689"/>
      <c r="G18" s="689"/>
      <c r="H18" s="689"/>
      <c r="I18" s="690"/>
    </row>
    <row r="19" spans="1:9">
      <c r="A19" s="16"/>
      <c r="B19" s="17"/>
      <c r="C19" s="18" t="s">
        <v>11</v>
      </c>
      <c r="D19" s="19" t="s">
        <v>723</v>
      </c>
      <c r="E19" s="672"/>
      <c r="F19" s="673"/>
      <c r="G19" s="673"/>
      <c r="H19" s="674"/>
      <c r="I19" s="240">
        <f>I17</f>
        <v>40.533799999999999</v>
      </c>
    </row>
    <row r="20" spans="1:9">
      <c r="A20" s="16"/>
      <c r="B20" s="17"/>
      <c r="C20" s="18" t="s">
        <v>12</v>
      </c>
      <c r="D20" s="19" t="s">
        <v>723</v>
      </c>
      <c r="E20" s="675" t="s">
        <v>13</v>
      </c>
      <c r="F20" s="676"/>
      <c r="G20" s="676"/>
      <c r="H20" s="677"/>
      <c r="I20" s="307">
        <v>-13.26</v>
      </c>
    </row>
    <row r="21" spans="1:9">
      <c r="A21" s="16"/>
      <c r="B21" s="17"/>
      <c r="C21" s="18" t="s">
        <v>31</v>
      </c>
      <c r="D21" s="19" t="s">
        <v>723</v>
      </c>
      <c r="E21" s="675" t="s">
        <v>14</v>
      </c>
      <c r="F21" s="676"/>
      <c r="G21" s="676"/>
      <c r="H21" s="677"/>
      <c r="I21" s="307">
        <v>-2.02</v>
      </c>
    </row>
    <row r="22" spans="1:9">
      <c r="A22" s="16"/>
      <c r="B22" s="17"/>
      <c r="C22" s="18" t="s">
        <v>805</v>
      </c>
      <c r="D22" s="19" t="s">
        <v>723</v>
      </c>
      <c r="E22" s="52"/>
      <c r="F22" s="50"/>
      <c r="G22" s="52"/>
      <c r="H22" s="50"/>
      <c r="I22" s="240">
        <f>SUM(I19:I21)</f>
        <v>25.253800000000002</v>
      </c>
    </row>
    <row r="23" spans="1:9">
      <c r="A23" s="303" t="s">
        <v>824</v>
      </c>
      <c r="B23" s="304"/>
      <c r="C23" s="305" t="s">
        <v>15</v>
      </c>
      <c r="D23" s="306" t="s">
        <v>723</v>
      </c>
      <c r="E23" s="311" t="s">
        <v>16</v>
      </c>
      <c r="F23" s="312" t="s">
        <v>727</v>
      </c>
      <c r="G23" s="308"/>
      <c r="H23" s="309"/>
      <c r="I23" s="310" t="s">
        <v>741</v>
      </c>
    </row>
    <row r="24" spans="1:9">
      <c r="A24" s="43"/>
      <c r="B24" s="44"/>
      <c r="C24" s="45" t="s">
        <v>17</v>
      </c>
      <c r="D24" s="46" t="s">
        <v>723</v>
      </c>
      <c r="E24" s="53">
        <v>12</v>
      </c>
      <c r="F24" s="51">
        <v>0.3</v>
      </c>
      <c r="G24" s="53"/>
      <c r="H24" s="51"/>
      <c r="I24" s="103">
        <f>F24*E24</f>
        <v>3.5999999999999996</v>
      </c>
    </row>
    <row r="25" spans="1:9">
      <c r="A25" s="16"/>
      <c r="B25" s="17"/>
      <c r="C25" s="18" t="s">
        <v>18</v>
      </c>
      <c r="D25" s="46" t="s">
        <v>723</v>
      </c>
      <c r="E25" s="52">
        <v>20</v>
      </c>
      <c r="F25" s="51">
        <v>0.3</v>
      </c>
      <c r="G25" s="52"/>
      <c r="H25" s="50"/>
      <c r="I25" s="103">
        <f t="shared" ref="I25:I35" si="1">F25*E25</f>
        <v>6</v>
      </c>
    </row>
    <row r="26" spans="1:9">
      <c r="A26" s="16"/>
      <c r="B26" s="17"/>
      <c r="C26" s="18" t="s">
        <v>788</v>
      </c>
      <c r="D26" s="46" t="s">
        <v>723</v>
      </c>
      <c r="E26" s="52">
        <v>14</v>
      </c>
      <c r="F26" s="51">
        <v>0.3</v>
      </c>
      <c r="G26" s="52"/>
      <c r="H26" s="50"/>
      <c r="I26" s="103">
        <f t="shared" si="1"/>
        <v>4.2</v>
      </c>
    </row>
    <row r="27" spans="1:9">
      <c r="A27" s="16"/>
      <c r="B27" s="17"/>
      <c r="C27" s="18" t="s">
        <v>19</v>
      </c>
      <c r="D27" s="46" t="s">
        <v>723</v>
      </c>
      <c r="E27" s="52">
        <v>4.54</v>
      </c>
      <c r="F27" s="51">
        <v>0.3</v>
      </c>
      <c r="G27" s="52"/>
      <c r="H27" s="50"/>
      <c r="I27" s="103">
        <f t="shared" si="1"/>
        <v>1.3619999999999999</v>
      </c>
    </row>
    <row r="28" spans="1:9">
      <c r="A28" s="16"/>
      <c r="B28" s="17"/>
      <c r="C28" s="18" t="s">
        <v>20</v>
      </c>
      <c r="D28" s="46" t="s">
        <v>723</v>
      </c>
      <c r="E28" s="52">
        <v>3.2</v>
      </c>
      <c r="F28" s="51">
        <v>0.3</v>
      </c>
      <c r="G28" s="52"/>
      <c r="H28" s="50"/>
      <c r="I28" s="103">
        <f t="shared" si="1"/>
        <v>0.96</v>
      </c>
    </row>
    <row r="29" spans="1:9">
      <c r="A29" s="16"/>
      <c r="B29" s="17"/>
      <c r="C29" s="18" t="s">
        <v>21</v>
      </c>
      <c r="D29" s="46" t="s">
        <v>723</v>
      </c>
      <c r="E29" s="52">
        <v>20</v>
      </c>
      <c r="F29" s="51">
        <v>0.3</v>
      </c>
      <c r="G29" s="52"/>
      <c r="H29" s="50"/>
      <c r="I29" s="103">
        <f t="shared" si="1"/>
        <v>6</v>
      </c>
    </row>
    <row r="30" spans="1:9">
      <c r="A30" s="16"/>
      <c r="B30" s="17"/>
      <c r="C30" s="18" t="s">
        <v>22</v>
      </c>
      <c r="D30" s="46" t="s">
        <v>723</v>
      </c>
      <c r="E30" s="52">
        <v>12.8</v>
      </c>
      <c r="F30" s="51">
        <v>0.3</v>
      </c>
      <c r="G30" s="52"/>
      <c r="H30" s="50"/>
      <c r="I30" s="103">
        <f t="shared" si="1"/>
        <v>3.84</v>
      </c>
    </row>
    <row r="31" spans="1:9">
      <c r="A31" s="16"/>
      <c r="B31" s="17"/>
      <c r="C31" s="18" t="s">
        <v>23</v>
      </c>
      <c r="D31" s="46" t="s">
        <v>723</v>
      </c>
      <c r="E31" s="52">
        <v>12.8</v>
      </c>
      <c r="F31" s="51">
        <v>0.3</v>
      </c>
      <c r="G31" s="52"/>
      <c r="H31" s="50"/>
      <c r="I31" s="103">
        <f t="shared" si="1"/>
        <v>3.84</v>
      </c>
    </row>
    <row r="32" spans="1:9">
      <c r="A32" s="16"/>
      <c r="B32" s="17"/>
      <c r="C32" s="18" t="s">
        <v>24</v>
      </c>
      <c r="D32" s="46" t="s">
        <v>723</v>
      </c>
      <c r="E32" s="52">
        <v>145.27000000000001</v>
      </c>
      <c r="F32" s="51">
        <v>0.3</v>
      </c>
      <c r="G32" s="52"/>
      <c r="H32" s="50"/>
      <c r="I32" s="103">
        <f t="shared" si="1"/>
        <v>43.581000000000003</v>
      </c>
    </row>
    <row r="33" spans="1:16">
      <c r="A33" s="16"/>
      <c r="B33" s="17"/>
      <c r="C33" s="18" t="s">
        <v>25</v>
      </c>
      <c r="D33" s="46" t="s">
        <v>723</v>
      </c>
      <c r="E33" s="52">
        <v>28.64</v>
      </c>
      <c r="F33" s="51">
        <v>0.77</v>
      </c>
      <c r="G33" s="52"/>
      <c r="H33" s="50"/>
      <c r="I33" s="103">
        <f t="shared" si="1"/>
        <v>22.052800000000001</v>
      </c>
    </row>
    <row r="34" spans="1:16">
      <c r="A34" s="16"/>
      <c r="B34" s="17"/>
      <c r="C34" s="18" t="s">
        <v>26</v>
      </c>
      <c r="D34" s="46" t="s">
        <v>723</v>
      </c>
      <c r="E34" s="52">
        <v>4.25</v>
      </c>
      <c r="F34" s="51">
        <v>0.3</v>
      </c>
      <c r="G34" s="52"/>
      <c r="H34" s="50"/>
      <c r="I34" s="103">
        <f t="shared" si="1"/>
        <v>1.2749999999999999</v>
      </c>
    </row>
    <row r="35" spans="1:16">
      <c r="A35" s="16"/>
      <c r="B35" s="17"/>
      <c r="C35" s="18" t="s">
        <v>27</v>
      </c>
      <c r="D35" s="46" t="s">
        <v>723</v>
      </c>
      <c r="E35" s="52">
        <v>28.85</v>
      </c>
      <c r="F35" s="51">
        <v>0.3</v>
      </c>
      <c r="G35" s="52"/>
      <c r="H35" s="50"/>
      <c r="I35" s="103">
        <f t="shared" si="1"/>
        <v>8.6549999999999994</v>
      </c>
    </row>
    <row r="36" spans="1:16">
      <c r="A36" s="16"/>
      <c r="B36" s="17"/>
      <c r="C36" s="18" t="s">
        <v>805</v>
      </c>
      <c r="D36" s="19" t="s">
        <v>723</v>
      </c>
      <c r="E36" s="52"/>
      <c r="F36" s="50"/>
      <c r="G36" s="52"/>
      <c r="H36" s="50"/>
      <c r="I36" s="343">
        <f>SUM(I24:I35)</f>
        <v>105.36580000000002</v>
      </c>
    </row>
    <row r="37" spans="1:16" s="40" customFormat="1">
      <c r="A37" s="35">
        <v>3</v>
      </c>
      <c r="B37" s="35" t="str">
        <f>PLANILHA!D16</f>
        <v>INSTALAÇÃO DO CANTEIRO DE OBRAS</v>
      </c>
      <c r="C37" s="36"/>
      <c r="D37" s="37"/>
      <c r="E37" s="20"/>
      <c r="F37" s="38"/>
      <c r="G37" s="38"/>
      <c r="H37" s="38"/>
      <c r="I37" s="39"/>
    </row>
    <row r="38" spans="1:16" s="40" customFormat="1">
      <c r="A38" s="303"/>
      <c r="B38" s="304"/>
      <c r="C38" s="305"/>
      <c r="D38" s="304"/>
      <c r="E38" s="344" t="s">
        <v>721</v>
      </c>
      <c r="F38" s="350" t="s">
        <v>722</v>
      </c>
      <c r="G38" s="344" t="s">
        <v>893</v>
      </c>
      <c r="H38" s="344" t="s">
        <v>743</v>
      </c>
      <c r="I38" s="352" t="s">
        <v>726</v>
      </c>
    </row>
    <row r="39" spans="1:16" s="40" customFormat="1">
      <c r="A39" s="16" t="s">
        <v>812</v>
      </c>
      <c r="B39" s="17"/>
      <c r="C39" s="18" t="s">
        <v>29</v>
      </c>
      <c r="D39" s="19" t="s">
        <v>723</v>
      </c>
      <c r="E39" s="52">
        <v>4.4000000000000004</v>
      </c>
      <c r="F39" s="50">
        <v>2.2000000000000002</v>
      </c>
      <c r="G39" s="568">
        <v>1</v>
      </c>
      <c r="H39" s="570">
        <f>E39*F39</f>
        <v>9.6800000000000015</v>
      </c>
      <c r="I39" s="314">
        <f>H39</f>
        <v>9.6800000000000015</v>
      </c>
    </row>
    <row r="40" spans="1:16" s="40" customFormat="1">
      <c r="A40" s="16" t="s">
        <v>813</v>
      </c>
      <c r="B40" s="44"/>
      <c r="C40" s="45" t="s">
        <v>178</v>
      </c>
      <c r="D40" s="46" t="s">
        <v>723</v>
      </c>
      <c r="E40" s="53">
        <v>4.4000000000000004</v>
      </c>
      <c r="F40" s="51">
        <v>2.2000000000000002</v>
      </c>
      <c r="G40" s="220">
        <v>1</v>
      </c>
      <c r="H40" s="569">
        <f>E40*F40</f>
        <v>9.6800000000000015</v>
      </c>
      <c r="I40" s="313">
        <f>H40</f>
        <v>9.6800000000000015</v>
      </c>
    </row>
    <row r="41" spans="1:16" s="40" customFormat="1">
      <c r="A41" s="16" t="s">
        <v>814</v>
      </c>
      <c r="B41" s="44"/>
      <c r="C41" s="45" t="s">
        <v>30</v>
      </c>
      <c r="D41" s="46" t="s">
        <v>723</v>
      </c>
      <c r="E41" s="53">
        <v>7</v>
      </c>
      <c r="F41" s="51">
        <v>3</v>
      </c>
      <c r="G41" s="220"/>
      <c r="H41" s="569">
        <f>F41*E41</f>
        <v>21</v>
      </c>
      <c r="I41" s="313">
        <f>H41</f>
        <v>21</v>
      </c>
    </row>
    <row r="42" spans="1:16">
      <c r="A42" s="1">
        <v>4</v>
      </c>
      <c r="B42" s="1" t="str">
        <f>PLANILHA!D22</f>
        <v>ESTRUTURAS</v>
      </c>
      <c r="C42" s="4"/>
      <c r="D42" s="6"/>
      <c r="E42" s="1"/>
      <c r="F42" s="1"/>
      <c r="G42" s="1"/>
      <c r="H42" s="1"/>
      <c r="I42" s="1"/>
      <c r="J42" s="1"/>
    </row>
    <row r="43" spans="1:16">
      <c r="A43" s="303" t="s">
        <v>826</v>
      </c>
      <c r="B43" s="304" t="s">
        <v>742</v>
      </c>
      <c r="C43" s="305"/>
      <c r="D43" s="339"/>
      <c r="E43" s="669" t="s">
        <v>32</v>
      </c>
      <c r="F43" s="670"/>
      <c r="G43" s="671"/>
      <c r="H43" s="350" t="s">
        <v>37</v>
      </c>
      <c r="I43" s="344" t="s">
        <v>33</v>
      </c>
      <c r="J43" s="326"/>
      <c r="K43" s="326"/>
      <c r="L43" s="326"/>
      <c r="M43" s="326"/>
      <c r="O43" s="40"/>
      <c r="P43" s="40"/>
    </row>
    <row r="44" spans="1:16">
      <c r="A44" s="43" t="s">
        <v>827</v>
      </c>
      <c r="B44" s="44"/>
      <c r="C44" s="18" t="s">
        <v>31</v>
      </c>
      <c r="D44" s="19" t="s">
        <v>723</v>
      </c>
      <c r="E44" s="315" t="s">
        <v>14</v>
      </c>
      <c r="F44" s="316"/>
      <c r="G44" s="316"/>
      <c r="H44" s="220">
        <v>2.02</v>
      </c>
      <c r="I44" s="351">
        <f>H44</f>
        <v>2.02</v>
      </c>
      <c r="J44" s="49"/>
      <c r="K44" s="49"/>
      <c r="L44" s="49"/>
      <c r="M44" s="49"/>
      <c r="O44" s="40"/>
      <c r="P44" s="40"/>
    </row>
    <row r="45" spans="1:16">
      <c r="A45" s="303" t="s">
        <v>830</v>
      </c>
      <c r="B45" s="304"/>
      <c r="C45" s="305" t="s">
        <v>39</v>
      </c>
      <c r="D45" s="306" t="s">
        <v>723</v>
      </c>
      <c r="E45" s="347"/>
      <c r="F45" s="348"/>
      <c r="G45" s="348"/>
      <c r="H45" s="348"/>
      <c r="I45" s="349"/>
      <c r="J45" s="327"/>
      <c r="K45" s="327"/>
      <c r="L45" s="327"/>
      <c r="M45" s="327"/>
      <c r="O45" s="40"/>
      <c r="P45" s="40"/>
    </row>
    <row r="46" spans="1:16">
      <c r="A46" s="43"/>
      <c r="B46" s="44"/>
      <c r="C46" s="45" t="s">
        <v>43</v>
      </c>
      <c r="D46" s="46" t="s">
        <v>723</v>
      </c>
      <c r="E46" s="666" t="s">
        <v>34</v>
      </c>
      <c r="F46" s="667"/>
      <c r="G46" s="668"/>
      <c r="H46" s="51">
        <v>83.39</v>
      </c>
      <c r="I46" s="53"/>
      <c r="J46" s="49"/>
      <c r="K46" s="49"/>
      <c r="L46" s="49"/>
      <c r="M46" s="49"/>
      <c r="O46" s="40"/>
      <c r="P46" s="40"/>
    </row>
    <row r="47" spans="1:16">
      <c r="A47" s="43"/>
      <c r="B47" s="44"/>
      <c r="C47" s="45" t="s">
        <v>35</v>
      </c>
      <c r="D47" s="46" t="s">
        <v>723</v>
      </c>
      <c r="E47" s="666" t="s">
        <v>36</v>
      </c>
      <c r="F47" s="667"/>
      <c r="G47" s="668"/>
      <c r="H47" s="51">
        <v>201.25</v>
      </c>
      <c r="I47" s="343">
        <f>SUM(H46:H47)</f>
        <v>284.64</v>
      </c>
      <c r="J47" s="49"/>
      <c r="K47" s="49"/>
      <c r="L47" s="49"/>
      <c r="M47" s="49"/>
      <c r="O47" s="40"/>
      <c r="P47" s="40"/>
    </row>
    <row r="48" spans="1:16">
      <c r="A48" s="303" t="s">
        <v>831</v>
      </c>
      <c r="B48" s="304"/>
      <c r="C48" s="305" t="s">
        <v>40</v>
      </c>
      <c r="D48" s="306" t="s">
        <v>723</v>
      </c>
      <c r="E48" s="347"/>
      <c r="F48" s="348"/>
      <c r="G48" s="348"/>
      <c r="H48" s="348"/>
      <c r="I48" s="349"/>
      <c r="J48" s="327"/>
      <c r="K48" s="327"/>
      <c r="L48" s="327"/>
      <c r="M48" s="327"/>
      <c r="O48" s="40"/>
      <c r="P48" s="40"/>
    </row>
    <row r="49" spans="1:16">
      <c r="A49" s="16"/>
      <c r="B49" s="17"/>
      <c r="C49" s="18" t="s">
        <v>43</v>
      </c>
      <c r="D49" s="19" t="s">
        <v>723</v>
      </c>
      <c r="E49" s="666" t="s">
        <v>34</v>
      </c>
      <c r="F49" s="667"/>
      <c r="G49" s="668"/>
      <c r="H49" s="50">
        <v>37.799999999999997</v>
      </c>
      <c r="I49" s="57"/>
      <c r="J49" s="328"/>
      <c r="K49" s="112"/>
      <c r="L49" s="112"/>
      <c r="M49" s="112"/>
      <c r="O49" s="40"/>
      <c r="P49" s="40"/>
    </row>
    <row r="50" spans="1:16">
      <c r="A50" s="43"/>
      <c r="B50" s="44"/>
      <c r="C50" s="45" t="s">
        <v>35</v>
      </c>
      <c r="D50" s="46" t="s">
        <v>723</v>
      </c>
      <c r="E50" s="666" t="s">
        <v>36</v>
      </c>
      <c r="F50" s="667"/>
      <c r="G50" s="668"/>
      <c r="H50" s="51">
        <v>151.19999999999999</v>
      </c>
      <c r="I50" s="343">
        <f>SUM(H49:H50)</f>
        <v>189</v>
      </c>
      <c r="J50" s="48"/>
      <c r="K50" s="112"/>
      <c r="L50" s="112"/>
      <c r="M50" s="112"/>
      <c r="O50" s="40"/>
      <c r="P50" s="40"/>
    </row>
    <row r="51" spans="1:16">
      <c r="A51" s="303" t="s">
        <v>832</v>
      </c>
      <c r="B51" s="304"/>
      <c r="C51" s="305" t="s">
        <v>41</v>
      </c>
      <c r="D51" s="306" t="s">
        <v>723</v>
      </c>
      <c r="E51" s="347"/>
      <c r="F51" s="348"/>
      <c r="G51" s="348"/>
      <c r="H51" s="348"/>
      <c r="I51" s="349"/>
      <c r="J51" s="327"/>
      <c r="K51" s="327"/>
      <c r="L51" s="327"/>
      <c r="M51" s="327"/>
      <c r="O51" s="40"/>
      <c r="P51" s="40"/>
    </row>
    <row r="52" spans="1:16">
      <c r="A52" s="43"/>
      <c r="B52" s="44"/>
      <c r="C52" s="45" t="s">
        <v>43</v>
      </c>
      <c r="D52" s="46" t="s">
        <v>723</v>
      </c>
      <c r="E52" s="666" t="s">
        <v>34</v>
      </c>
      <c r="F52" s="667"/>
      <c r="G52" s="668"/>
      <c r="H52" s="50">
        <v>614.34</v>
      </c>
      <c r="I52" s="103"/>
      <c r="J52" s="48"/>
      <c r="K52" s="112"/>
      <c r="L52" s="112"/>
      <c r="M52" s="112"/>
      <c r="O52" s="40"/>
      <c r="P52" s="40"/>
    </row>
    <row r="53" spans="1:16">
      <c r="A53" s="43"/>
      <c r="B53" s="44"/>
      <c r="C53" s="45" t="s">
        <v>35</v>
      </c>
      <c r="D53" s="46" t="s">
        <v>723</v>
      </c>
      <c r="E53" s="666" t="s">
        <v>36</v>
      </c>
      <c r="F53" s="667"/>
      <c r="G53" s="668"/>
      <c r="H53" s="51">
        <v>678.96</v>
      </c>
      <c r="I53" s="343">
        <f>SUM(H52:H53)</f>
        <v>1293.3000000000002</v>
      </c>
      <c r="J53" s="48"/>
      <c r="K53" s="112"/>
      <c r="L53" s="112"/>
      <c r="M53" s="112"/>
      <c r="O53" s="40"/>
      <c r="P53" s="40"/>
    </row>
    <row r="54" spans="1:16">
      <c r="A54" s="455" t="s">
        <v>53</v>
      </c>
      <c r="B54" s="456"/>
      <c r="C54" s="537" t="s">
        <v>42</v>
      </c>
      <c r="D54" s="538" t="s">
        <v>723</v>
      </c>
      <c r="E54" s="539"/>
      <c r="F54" s="540"/>
      <c r="G54" s="540"/>
      <c r="H54" s="540"/>
      <c r="I54" s="541"/>
      <c r="J54" s="327"/>
      <c r="K54" s="327"/>
      <c r="L54" s="327"/>
      <c r="M54" s="327"/>
      <c r="O54" s="40"/>
      <c r="P54" s="40"/>
    </row>
    <row r="55" spans="1:16">
      <c r="A55" s="43"/>
      <c r="B55" s="44"/>
      <c r="C55" s="45" t="s">
        <v>43</v>
      </c>
      <c r="D55" s="221" t="s">
        <v>723</v>
      </c>
      <c r="E55" s="679" t="s">
        <v>34</v>
      </c>
      <c r="F55" s="679"/>
      <c r="G55" s="679"/>
      <c r="H55" s="53">
        <v>58.14</v>
      </c>
      <c r="I55" s="343">
        <f>H55</f>
        <v>58.14</v>
      </c>
      <c r="J55" s="48"/>
      <c r="K55" s="112"/>
      <c r="L55" s="112"/>
      <c r="M55" s="112"/>
      <c r="O55" s="40"/>
      <c r="P55" s="40"/>
    </row>
    <row r="56" spans="1:16">
      <c r="A56" s="353" t="s">
        <v>54</v>
      </c>
      <c r="B56" s="354"/>
      <c r="C56" s="355" t="s">
        <v>52</v>
      </c>
      <c r="D56" s="356" t="s">
        <v>723</v>
      </c>
      <c r="E56" s="542"/>
      <c r="F56" s="543"/>
      <c r="G56" s="543"/>
      <c r="H56" s="543"/>
      <c r="I56" s="544"/>
      <c r="J56" s="327"/>
      <c r="K56" s="327"/>
      <c r="L56" s="327"/>
      <c r="M56" s="327"/>
      <c r="O56" s="40"/>
      <c r="P56" s="40"/>
    </row>
    <row r="57" spans="1:16">
      <c r="A57" s="43"/>
      <c r="B57" s="44"/>
      <c r="C57" s="45" t="s">
        <v>43</v>
      </c>
      <c r="D57" s="46" t="s">
        <v>723</v>
      </c>
      <c r="E57" s="666" t="s">
        <v>34</v>
      </c>
      <c r="F57" s="667"/>
      <c r="G57" s="668"/>
      <c r="H57" s="50">
        <v>13.26</v>
      </c>
      <c r="I57" s="103"/>
      <c r="J57" s="48"/>
      <c r="K57" s="112"/>
      <c r="L57" s="112"/>
      <c r="M57" s="112"/>
      <c r="O57" s="40"/>
      <c r="P57" s="40"/>
    </row>
    <row r="58" spans="1:16">
      <c r="A58" s="43"/>
      <c r="B58" s="44"/>
      <c r="C58" s="45" t="s">
        <v>35</v>
      </c>
      <c r="D58" s="46" t="s">
        <v>723</v>
      </c>
      <c r="E58" s="666" t="s">
        <v>36</v>
      </c>
      <c r="F58" s="667"/>
      <c r="G58" s="668"/>
      <c r="H58" s="51">
        <v>10.43</v>
      </c>
      <c r="I58" s="343">
        <f>SUM(H57:H58)</f>
        <v>23.689999999999998</v>
      </c>
      <c r="J58" s="48"/>
      <c r="K58" s="112"/>
      <c r="L58" s="112"/>
      <c r="M58" s="112"/>
      <c r="O58" s="40"/>
      <c r="P58" s="40"/>
    </row>
    <row r="59" spans="1:16">
      <c r="A59" s="303" t="s">
        <v>833</v>
      </c>
      <c r="B59" s="304" t="s">
        <v>834</v>
      </c>
      <c r="C59" s="305"/>
      <c r="D59" s="339"/>
      <c r="E59" s="669" t="s">
        <v>32</v>
      </c>
      <c r="F59" s="670"/>
      <c r="G59" s="671"/>
      <c r="H59" s="350" t="s">
        <v>37</v>
      </c>
      <c r="I59" s="344" t="s">
        <v>33</v>
      </c>
      <c r="J59" s="301"/>
      <c r="K59" s="48"/>
      <c r="L59" s="48"/>
      <c r="M59" s="48"/>
      <c r="N59" s="336"/>
      <c r="O59" s="40"/>
      <c r="P59" s="40"/>
    </row>
    <row r="60" spans="1:16">
      <c r="A60" s="303" t="s">
        <v>835</v>
      </c>
      <c r="B60" s="304"/>
      <c r="C60" s="305" t="s">
        <v>56</v>
      </c>
      <c r="D60" s="306" t="s">
        <v>723</v>
      </c>
      <c r="E60" s="684"/>
      <c r="F60" s="684"/>
      <c r="G60" s="684"/>
      <c r="H60" s="684"/>
      <c r="I60" s="684"/>
      <c r="J60" s="49"/>
      <c r="K60" s="49"/>
      <c r="L60" s="49"/>
      <c r="M60" s="49"/>
      <c r="N60" s="328"/>
      <c r="O60" s="40"/>
      <c r="P60" s="40"/>
    </row>
    <row r="61" spans="1:16">
      <c r="A61" s="43"/>
      <c r="B61" s="44"/>
      <c r="C61" s="45" t="s">
        <v>57</v>
      </c>
      <c r="D61" s="19" t="s">
        <v>723</v>
      </c>
      <c r="E61" s="680" t="s">
        <v>58</v>
      </c>
      <c r="F61" s="681"/>
      <c r="G61" s="682"/>
      <c r="H61" s="157">
        <v>134.32</v>
      </c>
      <c r="I61" s="220"/>
      <c r="J61" s="49"/>
      <c r="K61" s="49"/>
      <c r="L61" s="48"/>
      <c r="M61" s="48"/>
      <c r="N61" s="48"/>
      <c r="O61" s="40"/>
      <c r="P61" s="40"/>
    </row>
    <row r="62" spans="1:16">
      <c r="A62" s="43"/>
      <c r="B62" s="44"/>
      <c r="C62" s="45" t="s">
        <v>59</v>
      </c>
      <c r="D62" s="19" t="s">
        <v>723</v>
      </c>
      <c r="E62" s="680" t="s">
        <v>60</v>
      </c>
      <c r="F62" s="681"/>
      <c r="G62" s="682"/>
      <c r="H62" s="157">
        <v>71.400000000000006</v>
      </c>
      <c r="I62" s="220"/>
      <c r="J62" s="49"/>
      <c r="K62" s="49"/>
      <c r="L62" s="49"/>
      <c r="M62" s="49"/>
      <c r="N62" s="328"/>
      <c r="O62" s="40"/>
      <c r="P62" s="40"/>
    </row>
    <row r="63" spans="1:16">
      <c r="A63" s="43"/>
      <c r="B63" s="44"/>
      <c r="C63" s="45" t="s">
        <v>61</v>
      </c>
      <c r="D63" s="19" t="s">
        <v>723</v>
      </c>
      <c r="E63" s="680" t="s">
        <v>62</v>
      </c>
      <c r="F63" s="681"/>
      <c r="G63" s="682"/>
      <c r="H63" s="157">
        <v>44.87</v>
      </c>
      <c r="I63" s="220"/>
      <c r="J63" s="49"/>
      <c r="K63" s="49"/>
      <c r="L63" s="49"/>
      <c r="M63" s="49"/>
      <c r="N63" s="328"/>
      <c r="O63" s="40"/>
      <c r="P63" s="40"/>
    </row>
    <row r="64" spans="1:16">
      <c r="A64" s="16"/>
      <c r="B64" s="17"/>
      <c r="C64" s="18" t="s">
        <v>63</v>
      </c>
      <c r="D64" s="19" t="s">
        <v>723</v>
      </c>
      <c r="E64" s="680" t="s">
        <v>64</v>
      </c>
      <c r="F64" s="681"/>
      <c r="G64" s="682"/>
      <c r="H64" s="62">
        <v>35.729999999999997</v>
      </c>
      <c r="I64" s="66"/>
      <c r="J64" s="49"/>
      <c r="K64" s="112"/>
      <c r="L64" s="112"/>
      <c r="M64" s="112"/>
      <c r="N64" s="328"/>
      <c r="O64" s="40"/>
      <c r="P64" s="40"/>
    </row>
    <row r="65" spans="1:16">
      <c r="A65" s="16"/>
      <c r="B65" s="17"/>
      <c r="C65" s="18" t="s">
        <v>65</v>
      </c>
      <c r="D65" s="19" t="s">
        <v>723</v>
      </c>
      <c r="E65" s="329" t="s">
        <v>66</v>
      </c>
      <c r="F65" s="330"/>
      <c r="G65" s="330"/>
      <c r="H65" s="220">
        <v>130.91</v>
      </c>
      <c r="I65" s="346">
        <f>SUM(H61:H65)</f>
        <v>417.23</v>
      </c>
      <c r="J65" s="49"/>
      <c r="K65" s="112"/>
      <c r="L65" s="112"/>
      <c r="M65" s="112"/>
      <c r="N65" s="328"/>
      <c r="O65" s="40"/>
      <c r="P65" s="40"/>
    </row>
    <row r="66" spans="1:16">
      <c r="A66" s="303" t="s">
        <v>836</v>
      </c>
      <c r="B66" s="304"/>
      <c r="C66" s="305" t="s">
        <v>40</v>
      </c>
      <c r="D66" s="306" t="s">
        <v>723</v>
      </c>
      <c r="E66" s="347"/>
      <c r="F66" s="348"/>
      <c r="G66" s="348"/>
      <c r="H66" s="348"/>
      <c r="I66" s="349"/>
      <c r="J66" s="49"/>
      <c r="K66" s="49"/>
      <c r="L66" s="49"/>
      <c r="M66" s="49"/>
      <c r="N66" s="328"/>
      <c r="O66" s="40"/>
      <c r="P66" s="40"/>
    </row>
    <row r="67" spans="1:16">
      <c r="A67" s="43"/>
      <c r="B67" s="44"/>
      <c r="C67" s="45" t="s">
        <v>57</v>
      </c>
      <c r="D67" s="19" t="s">
        <v>723</v>
      </c>
      <c r="E67" s="680" t="s">
        <v>58</v>
      </c>
      <c r="F67" s="681"/>
      <c r="G67" s="682"/>
      <c r="H67" s="157">
        <v>124.74</v>
      </c>
      <c r="I67" s="220"/>
      <c r="J67" s="49"/>
      <c r="K67" s="49"/>
      <c r="L67" s="49"/>
      <c r="M67" s="49"/>
      <c r="N67" s="328"/>
      <c r="O67" s="40"/>
      <c r="P67" s="40"/>
    </row>
    <row r="68" spans="1:16">
      <c r="A68" s="43"/>
      <c r="B68" s="44"/>
      <c r="C68" s="45" t="s">
        <v>59</v>
      </c>
      <c r="D68" s="19" t="s">
        <v>723</v>
      </c>
      <c r="E68" s="680" t="s">
        <v>60</v>
      </c>
      <c r="F68" s="681"/>
      <c r="G68" s="682"/>
      <c r="H68" s="157">
        <v>49.5</v>
      </c>
      <c r="I68" s="220"/>
      <c r="J68" s="49"/>
      <c r="K68" s="49"/>
      <c r="L68" s="49"/>
      <c r="M68" s="49"/>
      <c r="N68" s="328"/>
      <c r="O68" s="40"/>
      <c r="P68" s="40"/>
    </row>
    <row r="69" spans="1:16">
      <c r="A69" s="43"/>
      <c r="B69" s="44"/>
      <c r="C69" s="45" t="s">
        <v>61</v>
      </c>
      <c r="D69" s="19" t="s">
        <v>723</v>
      </c>
      <c r="E69" s="680" t="s">
        <v>62</v>
      </c>
      <c r="F69" s="681"/>
      <c r="G69" s="682"/>
      <c r="H69" s="157">
        <v>37.89</v>
      </c>
      <c r="I69" s="220"/>
      <c r="J69" s="49"/>
      <c r="K69" s="49"/>
      <c r="L69" s="49"/>
      <c r="M69" s="49"/>
      <c r="N69" s="328"/>
      <c r="O69" s="40"/>
      <c r="P69" s="40"/>
    </row>
    <row r="70" spans="1:16">
      <c r="A70" s="16"/>
      <c r="B70" s="17"/>
      <c r="C70" s="18" t="s">
        <v>63</v>
      </c>
      <c r="D70" s="19" t="s">
        <v>723</v>
      </c>
      <c r="E70" s="680" t="s">
        <v>64</v>
      </c>
      <c r="F70" s="681"/>
      <c r="G70" s="682"/>
      <c r="H70" s="62">
        <v>103.05</v>
      </c>
      <c r="I70" s="66"/>
      <c r="J70" s="49"/>
      <c r="K70" s="49"/>
      <c r="L70" s="49"/>
      <c r="M70" s="49"/>
      <c r="N70" s="328"/>
      <c r="O70" s="40"/>
      <c r="P70" s="40"/>
    </row>
    <row r="71" spans="1:16">
      <c r="A71" s="16"/>
      <c r="B71" s="17"/>
      <c r="C71" s="18" t="s">
        <v>65</v>
      </c>
      <c r="D71" s="19" t="s">
        <v>723</v>
      </c>
      <c r="E71" s="329" t="s">
        <v>66</v>
      </c>
      <c r="F71" s="330"/>
      <c r="G71" s="330"/>
      <c r="H71" s="220">
        <v>143.46</v>
      </c>
      <c r="I71" s="346">
        <f>SUM(H67:H71)</f>
        <v>458.64</v>
      </c>
      <c r="J71" s="49"/>
      <c r="K71" s="49"/>
      <c r="L71" s="49"/>
      <c r="M71" s="49"/>
      <c r="N71" s="328"/>
      <c r="O71" s="40"/>
      <c r="P71" s="40"/>
    </row>
    <row r="72" spans="1:16">
      <c r="A72" s="303" t="s">
        <v>837</v>
      </c>
      <c r="B72" s="304"/>
      <c r="C72" s="305" t="s">
        <v>41</v>
      </c>
      <c r="D72" s="306" t="s">
        <v>723</v>
      </c>
      <c r="E72" s="347"/>
      <c r="F72" s="348"/>
      <c r="G72" s="348"/>
      <c r="H72" s="348"/>
      <c r="I72" s="349"/>
      <c r="J72" s="49"/>
      <c r="K72" s="112"/>
      <c r="L72" s="112"/>
      <c r="M72" s="112"/>
      <c r="N72" s="328"/>
      <c r="O72" s="40"/>
      <c r="P72" s="40"/>
    </row>
    <row r="73" spans="1:16">
      <c r="A73" s="43"/>
      <c r="B73" s="44"/>
      <c r="C73" s="45" t="s">
        <v>57</v>
      </c>
      <c r="D73" s="19" t="s">
        <v>723</v>
      </c>
      <c r="E73" s="680" t="s">
        <v>58</v>
      </c>
      <c r="F73" s="681"/>
      <c r="G73" s="682"/>
      <c r="H73" s="157">
        <v>589.77</v>
      </c>
      <c r="I73" s="220"/>
      <c r="J73" s="49"/>
      <c r="K73" s="112"/>
      <c r="L73" s="112"/>
      <c r="M73" s="112"/>
      <c r="N73" s="328"/>
      <c r="O73" s="40"/>
      <c r="P73" s="40"/>
    </row>
    <row r="74" spans="1:16">
      <c r="A74" s="43"/>
      <c r="B74" s="44"/>
      <c r="C74" s="45" t="s">
        <v>59</v>
      </c>
      <c r="D74" s="19" t="s">
        <v>723</v>
      </c>
      <c r="E74" s="680" t="s">
        <v>60</v>
      </c>
      <c r="F74" s="681"/>
      <c r="G74" s="682"/>
      <c r="H74" s="157">
        <v>38.43</v>
      </c>
      <c r="I74" s="220"/>
      <c r="J74" s="49"/>
      <c r="K74" s="112"/>
      <c r="L74" s="112"/>
      <c r="M74" s="112"/>
      <c r="N74" s="328"/>
      <c r="O74" s="40"/>
      <c r="P74" s="40"/>
    </row>
    <row r="75" spans="1:16">
      <c r="A75" s="43"/>
      <c r="B75" s="44"/>
      <c r="C75" s="45" t="s">
        <v>61</v>
      </c>
      <c r="D75" s="19" t="s">
        <v>723</v>
      </c>
      <c r="E75" s="680" t="s">
        <v>62</v>
      </c>
      <c r="F75" s="681"/>
      <c r="G75" s="682"/>
      <c r="H75" s="157">
        <v>119.79</v>
      </c>
      <c r="I75" s="220"/>
      <c r="J75" s="49"/>
      <c r="K75" s="112"/>
      <c r="L75" s="112"/>
      <c r="M75" s="112"/>
      <c r="N75" s="328"/>
      <c r="O75" s="40"/>
      <c r="P75" s="40"/>
    </row>
    <row r="76" spans="1:16">
      <c r="A76" s="16"/>
      <c r="B76" s="17"/>
      <c r="C76" s="18" t="s">
        <v>65</v>
      </c>
      <c r="D76" s="19" t="s">
        <v>723</v>
      </c>
      <c r="E76" s="329" t="s">
        <v>66</v>
      </c>
      <c r="F76" s="330"/>
      <c r="G76" s="330"/>
      <c r="H76" s="220">
        <v>573.92999999999995</v>
      </c>
      <c r="I76" s="346">
        <f>SUM(H72:H76)</f>
        <v>1321.9199999999998</v>
      </c>
      <c r="J76" s="49"/>
      <c r="K76" s="112"/>
      <c r="L76" s="112"/>
      <c r="M76" s="112"/>
      <c r="N76" s="328"/>
      <c r="O76" s="40"/>
      <c r="P76" s="40"/>
    </row>
    <row r="77" spans="1:16">
      <c r="A77" s="303" t="s">
        <v>838</v>
      </c>
      <c r="B77" s="304"/>
      <c r="C77" s="305" t="s">
        <v>42</v>
      </c>
      <c r="D77" s="306" t="s">
        <v>723</v>
      </c>
      <c r="E77" s="347"/>
      <c r="F77" s="348"/>
      <c r="G77" s="348"/>
      <c r="H77" s="348"/>
      <c r="I77" s="349"/>
      <c r="J77" s="49"/>
      <c r="K77" s="112"/>
      <c r="L77" s="112"/>
      <c r="M77" s="112"/>
      <c r="N77" s="328"/>
      <c r="O77" s="40"/>
      <c r="P77" s="40"/>
    </row>
    <row r="78" spans="1:16">
      <c r="A78" s="16"/>
      <c r="B78" s="17"/>
      <c r="C78" s="18" t="s">
        <v>65</v>
      </c>
      <c r="D78" s="19" t="s">
        <v>723</v>
      </c>
      <c r="E78" s="329" t="s">
        <v>66</v>
      </c>
      <c r="F78" s="330"/>
      <c r="G78" s="330"/>
      <c r="H78" s="220">
        <v>163.16999999999999</v>
      </c>
      <c r="I78" s="346">
        <f>H78</f>
        <v>163.16999999999999</v>
      </c>
      <c r="J78" s="49"/>
      <c r="K78" s="112"/>
      <c r="L78" s="112"/>
      <c r="M78" s="112"/>
      <c r="N78" s="328"/>
      <c r="O78" s="40"/>
      <c r="P78" s="40"/>
    </row>
    <row r="79" spans="1:16">
      <c r="A79" s="303" t="s">
        <v>839</v>
      </c>
      <c r="B79" s="304"/>
      <c r="C79" s="305" t="s">
        <v>806</v>
      </c>
      <c r="D79" s="306" t="s">
        <v>723</v>
      </c>
      <c r="E79" s="344" t="s">
        <v>726</v>
      </c>
      <c r="F79" s="344" t="s">
        <v>721</v>
      </c>
      <c r="G79" s="345"/>
      <c r="H79" s="344" t="s">
        <v>69</v>
      </c>
      <c r="I79" s="344" t="s">
        <v>33</v>
      </c>
      <c r="J79" s="49"/>
      <c r="K79" s="112"/>
      <c r="L79" s="112"/>
      <c r="M79" s="112"/>
      <c r="N79" s="328"/>
      <c r="O79" s="40"/>
      <c r="P79" s="40"/>
    </row>
    <row r="80" spans="1:16">
      <c r="A80" s="43"/>
      <c r="B80" s="44"/>
      <c r="C80" s="45" t="s">
        <v>68</v>
      </c>
      <c r="D80" s="46" t="s">
        <v>723</v>
      </c>
      <c r="E80" s="220">
        <v>8</v>
      </c>
      <c r="F80" s="157">
        <v>1.1000000000000001</v>
      </c>
      <c r="G80" s="220"/>
      <c r="H80" s="157">
        <f>F80*E80</f>
        <v>8.8000000000000007</v>
      </c>
      <c r="I80" s="220"/>
      <c r="J80" s="49"/>
      <c r="K80" s="49"/>
      <c r="L80" s="49"/>
      <c r="M80" s="49"/>
      <c r="N80" s="49"/>
      <c r="O80" s="40"/>
      <c r="P80" s="40"/>
    </row>
    <row r="81" spans="1:16">
      <c r="A81" s="43"/>
      <c r="B81" s="44"/>
      <c r="C81" s="45" t="s">
        <v>70</v>
      </c>
      <c r="D81" s="46" t="s">
        <v>723</v>
      </c>
      <c r="E81" s="220">
        <v>1</v>
      </c>
      <c r="F81" s="157">
        <v>1</v>
      </c>
      <c r="G81" s="220"/>
      <c r="H81" s="157">
        <f t="shared" ref="H81:H88" si="2">F81*E81</f>
        <v>1</v>
      </c>
      <c r="I81" s="220"/>
      <c r="J81" s="49"/>
      <c r="K81" s="49"/>
      <c r="L81" s="49"/>
      <c r="M81" s="49"/>
      <c r="N81" s="49"/>
      <c r="O81" s="40"/>
      <c r="P81" s="40"/>
    </row>
    <row r="82" spans="1:16">
      <c r="A82" s="43"/>
      <c r="B82" s="44"/>
      <c r="C82" s="45" t="s">
        <v>71</v>
      </c>
      <c r="D82" s="46" t="s">
        <v>723</v>
      </c>
      <c r="E82" s="220">
        <v>1</v>
      </c>
      <c r="F82" s="157">
        <v>1.3</v>
      </c>
      <c r="G82" s="220"/>
      <c r="H82" s="157">
        <f t="shared" si="2"/>
        <v>1.3</v>
      </c>
      <c r="I82" s="220"/>
      <c r="J82" s="49"/>
      <c r="K82" s="49"/>
      <c r="L82" s="49"/>
      <c r="M82" s="49"/>
      <c r="N82" s="49"/>
      <c r="O82" s="40"/>
      <c r="P82" s="40"/>
    </row>
    <row r="83" spans="1:16">
      <c r="A83" s="43"/>
      <c r="B83" s="44"/>
      <c r="C83" s="45" t="s">
        <v>72</v>
      </c>
      <c r="D83" s="46" t="s">
        <v>723</v>
      </c>
      <c r="E83" s="220">
        <v>1</v>
      </c>
      <c r="F83" s="157">
        <v>3.24</v>
      </c>
      <c r="G83" s="220"/>
      <c r="H83" s="157">
        <f t="shared" si="2"/>
        <v>3.24</v>
      </c>
      <c r="I83" s="220"/>
      <c r="J83" s="49"/>
      <c r="K83" s="49"/>
      <c r="L83" s="49"/>
      <c r="M83" s="49"/>
      <c r="N83" s="49"/>
      <c r="O83" s="40"/>
      <c r="P83" s="40"/>
    </row>
    <row r="84" spans="1:16">
      <c r="A84" s="43"/>
      <c r="B84" s="44"/>
      <c r="C84" s="45" t="s">
        <v>671</v>
      </c>
      <c r="D84" s="46" t="s">
        <v>723</v>
      </c>
      <c r="E84" s="220">
        <v>1</v>
      </c>
      <c r="F84" s="157">
        <v>2.6</v>
      </c>
      <c r="G84" s="220"/>
      <c r="H84" s="157">
        <f t="shared" si="2"/>
        <v>2.6</v>
      </c>
      <c r="I84" s="220"/>
      <c r="J84" s="49"/>
      <c r="K84" s="49"/>
      <c r="L84" s="49"/>
      <c r="M84" s="49"/>
      <c r="N84" s="49"/>
      <c r="O84" s="40"/>
      <c r="P84" s="40"/>
    </row>
    <row r="85" spans="1:16">
      <c r="A85" s="43"/>
      <c r="B85" s="44"/>
      <c r="C85" s="45" t="s">
        <v>73</v>
      </c>
      <c r="D85" s="46" t="s">
        <v>723</v>
      </c>
      <c r="E85" s="220">
        <v>3</v>
      </c>
      <c r="F85" s="157">
        <v>2.6</v>
      </c>
      <c r="G85" s="220"/>
      <c r="H85" s="157">
        <f t="shared" si="2"/>
        <v>7.8000000000000007</v>
      </c>
      <c r="I85" s="220"/>
      <c r="J85" s="49"/>
      <c r="K85" s="49"/>
      <c r="L85" s="49"/>
      <c r="M85" s="49"/>
      <c r="N85" s="49"/>
      <c r="O85" s="40"/>
      <c r="P85" s="40"/>
    </row>
    <row r="86" spans="1:16">
      <c r="A86" s="43"/>
      <c r="B86" s="44"/>
      <c r="C86" s="45" t="s">
        <v>74</v>
      </c>
      <c r="D86" s="46" t="s">
        <v>723</v>
      </c>
      <c r="E86" s="220">
        <v>2</v>
      </c>
      <c r="F86" s="157">
        <v>1.3</v>
      </c>
      <c r="G86" s="220"/>
      <c r="H86" s="157">
        <f t="shared" si="2"/>
        <v>2.6</v>
      </c>
      <c r="I86" s="220"/>
      <c r="J86" s="49"/>
      <c r="K86" s="49"/>
      <c r="L86" s="49"/>
      <c r="M86" s="49"/>
      <c r="N86" s="49"/>
      <c r="O86" s="40"/>
      <c r="P86" s="40"/>
    </row>
    <row r="87" spans="1:16">
      <c r="A87" s="43"/>
      <c r="B87" s="44"/>
      <c r="C87" s="45" t="s">
        <v>75</v>
      </c>
      <c r="D87" s="46" t="s">
        <v>723</v>
      </c>
      <c r="E87" s="220">
        <v>6</v>
      </c>
      <c r="F87" s="157">
        <v>2.2999999999999998</v>
      </c>
      <c r="G87" s="220"/>
      <c r="H87" s="157">
        <f t="shared" si="2"/>
        <v>13.799999999999999</v>
      </c>
      <c r="I87" s="220"/>
      <c r="J87" s="49"/>
      <c r="K87" s="49"/>
      <c r="L87" s="49"/>
      <c r="M87" s="49"/>
      <c r="N87" s="49"/>
      <c r="O87" s="40"/>
      <c r="P87" s="40"/>
    </row>
    <row r="88" spans="1:16">
      <c r="A88" s="43"/>
      <c r="B88" s="44"/>
      <c r="C88" s="45" t="s">
        <v>76</v>
      </c>
      <c r="D88" s="46" t="s">
        <v>723</v>
      </c>
      <c r="E88" s="220">
        <v>7</v>
      </c>
      <c r="F88" s="157">
        <v>1.5</v>
      </c>
      <c r="G88" s="220"/>
      <c r="H88" s="157">
        <f t="shared" si="2"/>
        <v>10.5</v>
      </c>
      <c r="I88" s="343">
        <f>SUM(H80:H88)</f>
        <v>51.64</v>
      </c>
      <c r="J88" s="49"/>
      <c r="K88" s="49"/>
      <c r="L88" s="49"/>
      <c r="M88" s="49"/>
      <c r="N88" s="49"/>
      <c r="O88" s="40"/>
      <c r="P88" s="40"/>
    </row>
    <row r="89" spans="1:16">
      <c r="A89" s="303" t="s">
        <v>841</v>
      </c>
      <c r="B89" s="304"/>
      <c r="C89" s="305" t="s">
        <v>77</v>
      </c>
      <c r="D89" s="306" t="s">
        <v>723</v>
      </c>
      <c r="E89" s="344" t="s">
        <v>16</v>
      </c>
      <c r="F89" s="344"/>
      <c r="G89" s="345"/>
      <c r="H89" s="344" t="s">
        <v>69</v>
      </c>
      <c r="I89" s="344" t="s">
        <v>33</v>
      </c>
      <c r="J89" s="49"/>
      <c r="K89" s="49"/>
      <c r="L89" s="49"/>
      <c r="M89" s="49"/>
      <c r="N89" s="49"/>
      <c r="O89" s="40"/>
      <c r="P89" s="40"/>
    </row>
    <row r="90" spans="1:16">
      <c r="A90" s="43"/>
      <c r="B90" s="44"/>
      <c r="C90" s="45" t="s">
        <v>17</v>
      </c>
      <c r="D90" s="46" t="s">
        <v>723</v>
      </c>
      <c r="E90" s="53">
        <v>12</v>
      </c>
      <c r="F90" s="332"/>
      <c r="G90" s="333"/>
      <c r="H90" s="157">
        <f>E90</f>
        <v>12</v>
      </c>
      <c r="I90" s="334"/>
      <c r="J90" s="49"/>
      <c r="K90" s="49"/>
      <c r="L90" s="49"/>
      <c r="M90" s="49"/>
      <c r="N90" s="49"/>
      <c r="O90" s="40"/>
      <c r="P90" s="40"/>
    </row>
    <row r="91" spans="1:16">
      <c r="A91" s="16"/>
      <c r="B91" s="17"/>
      <c r="C91" s="18" t="s">
        <v>18</v>
      </c>
      <c r="D91" s="46" t="s">
        <v>723</v>
      </c>
      <c r="E91" s="52">
        <v>20</v>
      </c>
      <c r="F91" s="332"/>
      <c r="G91" s="333"/>
      <c r="H91" s="157">
        <f t="shared" ref="H91:H97" si="3">E91</f>
        <v>20</v>
      </c>
      <c r="I91" s="334"/>
      <c r="J91" s="49"/>
      <c r="K91" s="49"/>
      <c r="L91" s="49"/>
      <c r="M91" s="49"/>
      <c r="N91" s="49"/>
      <c r="O91" s="40"/>
      <c r="P91" s="40"/>
    </row>
    <row r="92" spans="1:16">
      <c r="A92" s="16"/>
      <c r="B92" s="17"/>
      <c r="C92" s="18" t="s">
        <v>788</v>
      </c>
      <c r="D92" s="46" t="s">
        <v>723</v>
      </c>
      <c r="E92" s="52">
        <v>14</v>
      </c>
      <c r="F92" s="332"/>
      <c r="G92" s="333"/>
      <c r="H92" s="157">
        <f t="shared" si="3"/>
        <v>14</v>
      </c>
      <c r="I92" s="334"/>
      <c r="J92" s="49"/>
      <c r="K92" s="49"/>
      <c r="L92" s="49"/>
      <c r="M92" s="49"/>
      <c r="N92" s="49"/>
      <c r="O92" s="40"/>
      <c r="P92" s="40"/>
    </row>
    <row r="93" spans="1:16">
      <c r="A93" s="16"/>
      <c r="B93" s="17"/>
      <c r="C93" s="18" t="s">
        <v>19</v>
      </c>
      <c r="D93" s="46" t="s">
        <v>723</v>
      </c>
      <c r="E93" s="52">
        <v>4.54</v>
      </c>
      <c r="F93" s="332"/>
      <c r="G93" s="333"/>
      <c r="H93" s="157">
        <f t="shared" si="3"/>
        <v>4.54</v>
      </c>
      <c r="I93" s="334"/>
      <c r="J93" s="49"/>
      <c r="K93" s="49"/>
      <c r="L93" s="49"/>
      <c r="M93" s="49"/>
      <c r="N93" s="49"/>
      <c r="O93" s="40"/>
      <c r="P93" s="40"/>
    </row>
    <row r="94" spans="1:16">
      <c r="A94" s="16"/>
      <c r="B94" s="17"/>
      <c r="C94" s="18" t="s">
        <v>20</v>
      </c>
      <c r="D94" s="46" t="s">
        <v>723</v>
      </c>
      <c r="E94" s="52">
        <v>3.2</v>
      </c>
      <c r="F94" s="332"/>
      <c r="G94" s="333"/>
      <c r="H94" s="157">
        <f t="shared" si="3"/>
        <v>3.2</v>
      </c>
      <c r="I94" s="334"/>
      <c r="J94" s="49"/>
      <c r="K94" s="49"/>
      <c r="L94" s="49"/>
      <c r="M94" s="49"/>
      <c r="N94" s="49"/>
      <c r="O94" s="40"/>
      <c r="P94" s="40"/>
    </row>
    <row r="95" spans="1:16">
      <c r="A95" s="16"/>
      <c r="B95" s="17"/>
      <c r="C95" s="18" t="s">
        <v>21</v>
      </c>
      <c r="D95" s="46" t="s">
        <v>723</v>
      </c>
      <c r="E95" s="52">
        <v>20</v>
      </c>
      <c r="F95" s="332"/>
      <c r="G95" s="333"/>
      <c r="H95" s="157">
        <f t="shared" si="3"/>
        <v>20</v>
      </c>
      <c r="I95" s="334"/>
      <c r="J95" s="49"/>
      <c r="K95" s="49"/>
      <c r="L95" s="49"/>
      <c r="M95" s="49"/>
      <c r="N95" s="49"/>
      <c r="O95" s="40"/>
      <c r="P95" s="40"/>
    </row>
    <row r="96" spans="1:16">
      <c r="A96" s="16"/>
      <c r="B96" s="17"/>
      <c r="C96" s="18" t="s">
        <v>22</v>
      </c>
      <c r="D96" s="46" t="s">
        <v>723</v>
      </c>
      <c r="E96" s="52">
        <v>12.8</v>
      </c>
      <c r="F96" s="332"/>
      <c r="G96" s="333"/>
      <c r="H96" s="157">
        <f t="shared" si="3"/>
        <v>12.8</v>
      </c>
      <c r="I96" s="334"/>
      <c r="J96" s="49"/>
      <c r="K96" s="49"/>
      <c r="L96" s="49"/>
      <c r="M96" s="49"/>
      <c r="N96" s="49"/>
      <c r="O96" s="40"/>
      <c r="P96" s="40"/>
    </row>
    <row r="97" spans="1:22">
      <c r="A97" s="16"/>
      <c r="B97" s="17"/>
      <c r="C97" s="18" t="s">
        <v>23</v>
      </c>
      <c r="D97" s="46" t="s">
        <v>723</v>
      </c>
      <c r="E97" s="52">
        <v>12.8</v>
      </c>
      <c r="F97" s="332"/>
      <c r="G97" s="333"/>
      <c r="H97" s="157">
        <f t="shared" si="3"/>
        <v>12.8</v>
      </c>
      <c r="I97" s="343">
        <f>SUM(H90:H97)</f>
        <v>99.34</v>
      </c>
      <c r="J97" s="49"/>
      <c r="K97" s="49"/>
      <c r="L97" s="49"/>
      <c r="M97" s="49"/>
      <c r="N97" s="49"/>
      <c r="O97" s="40"/>
      <c r="P97" s="40"/>
    </row>
    <row r="98" spans="1:22">
      <c r="A98" s="353" t="s">
        <v>648</v>
      </c>
      <c r="B98" s="354"/>
      <c r="C98" s="355" t="s">
        <v>649</v>
      </c>
      <c r="D98" s="356" t="s">
        <v>723</v>
      </c>
      <c r="E98" s="542"/>
      <c r="F98" s="543"/>
      <c r="G98" s="543"/>
      <c r="H98" s="543"/>
      <c r="I98" s="544"/>
      <c r="J98" s="49"/>
      <c r="K98" s="49"/>
      <c r="L98" s="49"/>
      <c r="M98" s="49"/>
      <c r="N98" s="49"/>
      <c r="O98" s="40"/>
      <c r="P98" s="40"/>
    </row>
    <row r="99" spans="1:22">
      <c r="A99" s="43"/>
      <c r="B99" s="44"/>
      <c r="C99" s="45" t="s">
        <v>652</v>
      </c>
      <c r="D99" s="19" t="s">
        <v>723</v>
      </c>
      <c r="E99" s="680" t="s">
        <v>650</v>
      </c>
      <c r="F99" s="681"/>
      <c r="G99" s="682"/>
      <c r="H99" s="220">
        <v>9.94</v>
      </c>
      <c r="I99" s="103"/>
      <c r="J99" s="49"/>
      <c r="K99" s="49"/>
      <c r="L99" s="49"/>
      <c r="M99" s="49"/>
      <c r="N99" s="49"/>
      <c r="O99" s="40"/>
      <c r="P99" s="40"/>
    </row>
    <row r="100" spans="1:22">
      <c r="A100" s="43"/>
      <c r="B100" s="44"/>
      <c r="C100" s="45" t="s">
        <v>651</v>
      </c>
      <c r="D100" s="19" t="s">
        <v>723</v>
      </c>
      <c r="E100" s="680" t="s">
        <v>653</v>
      </c>
      <c r="F100" s="681"/>
      <c r="G100" s="682"/>
      <c r="H100" s="157">
        <v>6.69</v>
      </c>
      <c r="I100" s="220"/>
      <c r="J100" s="49"/>
      <c r="K100" s="49"/>
      <c r="L100" s="49"/>
      <c r="M100" s="49"/>
      <c r="N100" s="49"/>
      <c r="O100" s="40"/>
      <c r="P100" s="40"/>
    </row>
    <row r="101" spans="1:22">
      <c r="A101" s="16"/>
      <c r="B101" s="17"/>
      <c r="C101" s="18" t="s">
        <v>63</v>
      </c>
      <c r="D101" s="19" t="s">
        <v>723</v>
      </c>
      <c r="E101" s="680" t="s">
        <v>654</v>
      </c>
      <c r="F101" s="681"/>
      <c r="G101" s="682"/>
      <c r="H101" s="62">
        <v>9.7200000000000006</v>
      </c>
      <c r="I101" s="66"/>
      <c r="J101" s="49"/>
      <c r="K101" s="49"/>
      <c r="L101" s="49"/>
      <c r="M101" s="49"/>
      <c r="N101" s="49"/>
      <c r="O101" s="40"/>
      <c r="P101" s="40"/>
    </row>
    <row r="102" spans="1:22">
      <c r="A102" s="16"/>
      <c r="B102" s="17"/>
      <c r="C102" s="18" t="s">
        <v>65</v>
      </c>
      <c r="D102" s="19" t="s">
        <v>723</v>
      </c>
      <c r="E102" s="329" t="s">
        <v>66</v>
      </c>
      <c r="F102" s="330"/>
      <c r="G102" s="330"/>
      <c r="H102" s="220">
        <v>6.69</v>
      </c>
      <c r="I102" s="346">
        <f>SUM(H99:H102)</f>
        <v>33.04</v>
      </c>
      <c r="J102" s="49"/>
      <c r="K102" s="49"/>
      <c r="L102" s="49"/>
      <c r="M102" s="49"/>
      <c r="N102" s="49"/>
      <c r="O102" s="40"/>
      <c r="P102" s="40"/>
    </row>
    <row r="103" spans="1:22">
      <c r="A103" s="2">
        <v>5</v>
      </c>
      <c r="B103" s="2" t="str">
        <f>PLANILHA!D40</f>
        <v>ALVENARIAS DE VEDAÇÃO E DIVISÓRIAS</v>
      </c>
      <c r="O103" s="40"/>
    </row>
    <row r="104" spans="1:22" ht="15" customHeight="1">
      <c r="A104" s="303" t="s">
        <v>842</v>
      </c>
      <c r="B104" s="304"/>
      <c r="C104" s="305" t="s">
        <v>728</v>
      </c>
      <c r="D104" s="338" t="s">
        <v>723</v>
      </c>
      <c r="E104" s="350" t="s">
        <v>721</v>
      </c>
      <c r="F104" s="403" t="s">
        <v>726</v>
      </c>
      <c r="G104" s="344" t="s">
        <v>727</v>
      </c>
      <c r="H104" s="350" t="s">
        <v>82</v>
      </c>
      <c r="I104" s="344" t="s">
        <v>83</v>
      </c>
      <c r="J104" s="344" t="s">
        <v>93</v>
      </c>
      <c r="K104" s="344" t="s">
        <v>94</v>
      </c>
      <c r="L104" s="344" t="s">
        <v>195</v>
      </c>
      <c r="M104" s="48"/>
      <c r="O104" s="40"/>
    </row>
    <row r="105" spans="1:22" ht="15" customHeight="1">
      <c r="A105" s="337"/>
      <c r="B105" s="337"/>
      <c r="C105" s="15" t="s">
        <v>776</v>
      </c>
      <c r="D105" s="404" t="s">
        <v>723</v>
      </c>
      <c r="E105" s="55">
        <v>21.95</v>
      </c>
      <c r="F105" s="341">
        <v>1</v>
      </c>
      <c r="G105" s="55">
        <v>2.5</v>
      </c>
      <c r="H105" s="56">
        <v>9.92</v>
      </c>
      <c r="I105" s="220">
        <f>E105*F105*G105-H105</f>
        <v>44.954999999999998</v>
      </c>
      <c r="J105" s="55"/>
      <c r="K105" s="55"/>
      <c r="L105" s="220"/>
      <c r="M105" s="342"/>
      <c r="O105" s="40"/>
      <c r="S105" s="56"/>
      <c r="T105" s="56"/>
      <c r="U105" s="60"/>
      <c r="V105" s="1"/>
    </row>
    <row r="106" spans="1:22" ht="15" customHeight="1">
      <c r="A106" s="43"/>
      <c r="B106" s="44"/>
      <c r="C106" s="45" t="s">
        <v>777</v>
      </c>
      <c r="D106" s="404" t="s">
        <v>723</v>
      </c>
      <c r="E106" s="53">
        <v>21.95</v>
      </c>
      <c r="F106" s="302">
        <v>1</v>
      </c>
      <c r="G106" s="53">
        <v>2.5</v>
      </c>
      <c r="H106" s="51">
        <v>12.32</v>
      </c>
      <c r="I106" s="220">
        <f t="shared" ref="I106:I116" si="4">E106*F106*G106-H106</f>
        <v>42.555</v>
      </c>
      <c r="J106" s="53"/>
      <c r="K106" s="53"/>
      <c r="L106" s="220"/>
      <c r="M106" s="342"/>
      <c r="O106" s="40"/>
      <c r="S106" s="56"/>
      <c r="T106" s="56"/>
      <c r="U106" s="60"/>
      <c r="V106" s="1"/>
    </row>
    <row r="107" spans="1:22">
      <c r="A107" s="13"/>
      <c r="B107" s="14"/>
      <c r="C107" s="15" t="s">
        <v>778</v>
      </c>
      <c r="D107" s="404" t="s">
        <v>723</v>
      </c>
      <c r="E107" s="55">
        <v>2.8</v>
      </c>
      <c r="F107" s="341">
        <v>1</v>
      </c>
      <c r="G107" s="55">
        <v>2.5</v>
      </c>
      <c r="H107" s="56"/>
      <c r="I107" s="220">
        <f t="shared" si="4"/>
        <v>7</v>
      </c>
      <c r="J107" s="55"/>
      <c r="K107" s="55"/>
      <c r="L107" s="220"/>
      <c r="M107" s="342"/>
      <c r="O107" s="40"/>
      <c r="S107" s="56"/>
      <c r="T107" s="56"/>
      <c r="U107" s="60"/>
      <c r="V107" s="1"/>
    </row>
    <row r="108" spans="1:22">
      <c r="A108" s="43"/>
      <c r="B108" s="44"/>
      <c r="C108" s="45" t="s">
        <v>779</v>
      </c>
      <c r="D108" s="404" t="s">
        <v>723</v>
      </c>
      <c r="E108" s="53">
        <v>21.95</v>
      </c>
      <c r="F108" s="302">
        <v>1</v>
      </c>
      <c r="G108" s="53">
        <v>2.5</v>
      </c>
      <c r="H108" s="51">
        <v>12.02</v>
      </c>
      <c r="I108" s="220">
        <f t="shared" si="4"/>
        <v>42.855000000000004</v>
      </c>
      <c r="J108" s="53"/>
      <c r="K108" s="53"/>
      <c r="L108" s="220"/>
      <c r="M108" s="342"/>
      <c r="O108" s="40"/>
      <c r="S108" s="56"/>
      <c r="T108" s="56"/>
      <c r="U108" s="60"/>
      <c r="V108" s="1"/>
    </row>
    <row r="109" spans="1:22">
      <c r="A109" s="13"/>
      <c r="B109" s="14"/>
      <c r="C109" s="15" t="s">
        <v>780</v>
      </c>
      <c r="D109" s="404" t="s">
        <v>723</v>
      </c>
      <c r="E109" s="55">
        <v>13.72</v>
      </c>
      <c r="F109" s="341">
        <v>1</v>
      </c>
      <c r="G109" s="55">
        <v>2.5</v>
      </c>
      <c r="H109" s="56">
        <v>18.64</v>
      </c>
      <c r="I109" s="220">
        <f t="shared" si="4"/>
        <v>15.660000000000004</v>
      </c>
      <c r="J109" s="55"/>
      <c r="K109" s="55"/>
      <c r="L109" s="220"/>
      <c r="M109" s="342"/>
      <c r="O109" s="40"/>
      <c r="S109" s="56"/>
      <c r="T109" s="56"/>
      <c r="U109" s="60"/>
      <c r="V109" s="1"/>
    </row>
    <row r="110" spans="1:22">
      <c r="A110" s="43"/>
      <c r="B110" s="44"/>
      <c r="C110" s="45" t="s">
        <v>84</v>
      </c>
      <c r="D110" s="404" t="s">
        <v>723</v>
      </c>
      <c r="E110" s="53">
        <v>4</v>
      </c>
      <c r="F110" s="302">
        <v>4</v>
      </c>
      <c r="G110" s="53">
        <v>2.5</v>
      </c>
      <c r="H110" s="51"/>
      <c r="I110" s="220">
        <f t="shared" si="4"/>
        <v>40</v>
      </c>
      <c r="J110" s="53"/>
      <c r="K110" s="53"/>
      <c r="L110" s="220"/>
      <c r="M110" s="342"/>
      <c r="O110" s="40"/>
      <c r="S110" s="56"/>
      <c r="T110" s="56"/>
      <c r="U110" s="60"/>
      <c r="V110" s="1"/>
    </row>
    <row r="111" spans="1:22">
      <c r="A111" s="43"/>
      <c r="B111" s="44"/>
      <c r="C111" s="45" t="s">
        <v>85</v>
      </c>
      <c r="D111" s="404" t="s">
        <v>723</v>
      </c>
      <c r="E111" s="53">
        <v>2</v>
      </c>
      <c r="F111" s="302">
        <v>1</v>
      </c>
      <c r="G111" s="53">
        <v>2.5</v>
      </c>
      <c r="H111" s="51"/>
      <c r="I111" s="220">
        <f t="shared" si="4"/>
        <v>5</v>
      </c>
      <c r="J111" s="53"/>
      <c r="K111" s="53"/>
      <c r="L111" s="220"/>
      <c r="M111" s="342"/>
      <c r="O111" s="40"/>
      <c r="S111" s="56"/>
      <c r="T111" s="56"/>
      <c r="U111" s="60"/>
      <c r="V111" s="1"/>
    </row>
    <row r="112" spans="1:22">
      <c r="A112" s="43"/>
      <c r="B112" s="44"/>
      <c r="C112" s="45" t="s">
        <v>86</v>
      </c>
      <c r="D112" s="404" t="s">
        <v>723</v>
      </c>
      <c r="E112" s="53">
        <v>4</v>
      </c>
      <c r="F112" s="302">
        <v>1</v>
      </c>
      <c r="G112" s="53">
        <v>2.5</v>
      </c>
      <c r="H112" s="51">
        <v>3.15</v>
      </c>
      <c r="I112" s="220">
        <f t="shared" si="4"/>
        <v>6.85</v>
      </c>
      <c r="J112" s="53"/>
      <c r="K112" s="53"/>
      <c r="L112" s="220"/>
      <c r="M112" s="342"/>
      <c r="O112" s="40"/>
      <c r="S112" s="56"/>
      <c r="T112" s="56"/>
      <c r="U112" s="60"/>
      <c r="V112" s="1"/>
    </row>
    <row r="113" spans="1:22">
      <c r="A113" s="13"/>
      <c r="B113" s="14"/>
      <c r="C113" s="15" t="s">
        <v>781</v>
      </c>
      <c r="D113" s="404" t="s">
        <v>723</v>
      </c>
      <c r="E113" s="55">
        <v>9.3000000000000007</v>
      </c>
      <c r="F113" s="341">
        <v>1</v>
      </c>
      <c r="G113" s="55">
        <v>2.5</v>
      </c>
      <c r="H113" s="56">
        <v>3.36</v>
      </c>
      <c r="I113" s="220">
        <f t="shared" si="4"/>
        <v>19.89</v>
      </c>
      <c r="J113" s="55"/>
      <c r="K113" s="55"/>
      <c r="L113" s="220"/>
      <c r="M113" s="342"/>
      <c r="O113" s="40"/>
      <c r="S113" s="56"/>
      <c r="T113" s="56"/>
      <c r="U113" s="60"/>
      <c r="V113" s="1"/>
    </row>
    <row r="114" spans="1:22">
      <c r="A114" s="43"/>
      <c r="B114" s="44"/>
      <c r="C114" s="45" t="s">
        <v>87</v>
      </c>
      <c r="D114" s="404" t="s">
        <v>723</v>
      </c>
      <c r="E114" s="53">
        <v>21.95</v>
      </c>
      <c r="F114" s="302">
        <v>2</v>
      </c>
      <c r="G114" s="53">
        <v>0.99</v>
      </c>
      <c r="H114" s="51"/>
      <c r="I114" s="220">
        <f t="shared" si="4"/>
        <v>43.460999999999999</v>
      </c>
      <c r="J114" s="53"/>
      <c r="K114" s="53"/>
      <c r="L114" s="220"/>
      <c r="M114" s="342"/>
      <c r="O114" s="40"/>
      <c r="S114" s="56"/>
      <c r="T114" s="56"/>
      <c r="U114" s="60"/>
      <c r="V114" s="1"/>
    </row>
    <row r="115" spans="1:22">
      <c r="A115" s="43"/>
      <c r="B115" s="44"/>
      <c r="C115" s="45" t="s">
        <v>88</v>
      </c>
      <c r="D115" s="404" t="s">
        <v>723</v>
      </c>
      <c r="E115" s="53">
        <v>4</v>
      </c>
      <c r="F115" s="302">
        <v>2</v>
      </c>
      <c r="G115" s="53">
        <v>0.99</v>
      </c>
      <c r="H115" s="51"/>
      <c r="I115" s="220">
        <f t="shared" si="4"/>
        <v>7.92</v>
      </c>
      <c r="J115" s="53"/>
      <c r="K115" s="53"/>
      <c r="L115" s="220"/>
      <c r="M115" s="342"/>
      <c r="O115" s="40"/>
      <c r="S115" s="56"/>
      <c r="T115" s="56"/>
      <c r="U115" s="60"/>
      <c r="V115" s="1"/>
    </row>
    <row r="116" spans="1:22">
      <c r="A116" s="43"/>
      <c r="B116" s="44"/>
      <c r="C116" s="45" t="s">
        <v>89</v>
      </c>
      <c r="D116" s="404" t="s">
        <v>723</v>
      </c>
      <c r="E116" s="53">
        <v>9.27</v>
      </c>
      <c r="F116" s="302">
        <v>1</v>
      </c>
      <c r="G116" s="53">
        <v>3.25</v>
      </c>
      <c r="H116" s="51"/>
      <c r="I116" s="220">
        <f t="shared" si="4"/>
        <v>30.127499999999998</v>
      </c>
      <c r="J116" s="53"/>
      <c r="K116" s="53"/>
      <c r="L116" s="220"/>
      <c r="M116" s="342"/>
      <c r="O116" s="40"/>
      <c r="S116" s="56"/>
      <c r="T116" s="56"/>
      <c r="U116" s="60"/>
      <c r="V116" s="1"/>
    </row>
    <row r="117" spans="1:22">
      <c r="A117" s="13"/>
      <c r="B117" s="14"/>
      <c r="C117" s="15" t="s">
        <v>90</v>
      </c>
      <c r="D117" s="404" t="s">
        <v>723</v>
      </c>
      <c r="E117" s="55">
        <v>13.62</v>
      </c>
      <c r="F117" s="341">
        <v>1</v>
      </c>
      <c r="G117" s="55">
        <v>0.47</v>
      </c>
      <c r="H117" s="56"/>
      <c r="I117" s="220"/>
      <c r="J117" s="53">
        <f>G117*F117*E117</f>
        <v>6.4013999999999989</v>
      </c>
      <c r="K117" s="55"/>
      <c r="L117" s="220"/>
      <c r="M117" s="342"/>
      <c r="O117" s="40"/>
      <c r="S117" s="56"/>
      <c r="T117" s="56"/>
      <c r="U117" s="60"/>
      <c r="V117" s="1"/>
    </row>
    <row r="118" spans="1:22">
      <c r="A118" s="303" t="s">
        <v>843</v>
      </c>
      <c r="B118" s="304"/>
      <c r="C118" s="305" t="s">
        <v>91</v>
      </c>
      <c r="D118" s="361" t="s">
        <v>723</v>
      </c>
      <c r="E118" s="53">
        <v>11.4</v>
      </c>
      <c r="F118" s="302">
        <v>1</v>
      </c>
      <c r="G118" s="53">
        <v>0.15</v>
      </c>
      <c r="H118" s="51"/>
      <c r="I118" s="220"/>
      <c r="J118" s="53">
        <f>G118*F118*E118</f>
        <v>1.71</v>
      </c>
      <c r="K118" s="53"/>
      <c r="L118" s="220"/>
      <c r="M118" s="342"/>
      <c r="O118" s="40"/>
      <c r="S118" s="56"/>
      <c r="T118" s="56"/>
      <c r="U118" s="60"/>
      <c r="V118" s="1"/>
    </row>
    <row r="119" spans="1:22">
      <c r="A119" s="43"/>
      <c r="B119" s="44"/>
      <c r="C119" s="45" t="s">
        <v>92</v>
      </c>
      <c r="D119" s="404" t="s">
        <v>723</v>
      </c>
      <c r="E119" s="53">
        <v>12.56</v>
      </c>
      <c r="F119" s="53">
        <v>1</v>
      </c>
      <c r="G119" s="53">
        <v>0.6</v>
      </c>
      <c r="H119" s="53"/>
      <c r="I119" s="220"/>
      <c r="J119" s="53">
        <f>G119*F119*E119</f>
        <v>7.5359999999999996</v>
      </c>
      <c r="K119" s="53"/>
      <c r="L119" s="220"/>
      <c r="M119" s="342"/>
      <c r="O119" s="40"/>
      <c r="S119" s="56"/>
      <c r="T119" s="56"/>
      <c r="U119" s="60"/>
      <c r="V119" s="1"/>
    </row>
    <row r="120" spans="1:22">
      <c r="A120" s="13"/>
      <c r="B120" s="14"/>
      <c r="C120" s="15" t="s">
        <v>672</v>
      </c>
      <c r="D120" s="584" t="s">
        <v>723</v>
      </c>
      <c r="E120" s="53">
        <v>10.4</v>
      </c>
      <c r="F120" s="53">
        <v>1</v>
      </c>
      <c r="G120" s="53">
        <v>0.34</v>
      </c>
      <c r="H120" s="53"/>
      <c r="I120" s="220"/>
      <c r="J120" s="53">
        <f>G120*F120*E120</f>
        <v>3.5360000000000005</v>
      </c>
      <c r="K120" s="53"/>
      <c r="L120" s="220"/>
      <c r="M120" s="342"/>
      <c r="O120" s="40"/>
      <c r="S120" s="56"/>
      <c r="T120" s="56"/>
      <c r="U120" s="60"/>
      <c r="V120" s="1"/>
    </row>
    <row r="121" spans="1:22">
      <c r="A121" s="303" t="s">
        <v>844</v>
      </c>
      <c r="B121" s="304"/>
      <c r="C121" s="305" t="s">
        <v>787</v>
      </c>
      <c r="D121" s="361" t="s">
        <v>723</v>
      </c>
      <c r="E121" s="51">
        <v>10.4</v>
      </c>
      <c r="F121" s="302">
        <v>2</v>
      </c>
      <c r="G121" s="53">
        <v>2</v>
      </c>
      <c r="H121" s="51"/>
      <c r="I121" s="53"/>
      <c r="J121" s="53"/>
      <c r="K121" s="53">
        <f>G121*F121*E121</f>
        <v>41.6</v>
      </c>
      <c r="L121" s="220"/>
      <c r="M121" s="342"/>
      <c r="O121" s="40"/>
      <c r="S121" s="56"/>
      <c r="T121" s="56"/>
      <c r="U121" s="60"/>
      <c r="V121" s="1"/>
    </row>
    <row r="122" spans="1:22">
      <c r="A122" s="303" t="s">
        <v>845</v>
      </c>
      <c r="B122" s="304"/>
      <c r="C122" s="305" t="s">
        <v>196</v>
      </c>
      <c r="D122" s="361" t="s">
        <v>723</v>
      </c>
      <c r="E122" s="53"/>
      <c r="F122" s="53"/>
      <c r="G122" s="53"/>
      <c r="H122" s="51"/>
      <c r="I122" s="53"/>
      <c r="J122" s="53"/>
      <c r="K122" s="53"/>
      <c r="L122" s="220"/>
      <c r="M122" s="342"/>
      <c r="O122" s="40"/>
      <c r="S122" s="56"/>
      <c r="T122" s="56"/>
      <c r="U122" s="60"/>
      <c r="V122" s="1"/>
    </row>
    <row r="123" spans="1:22">
      <c r="A123" s="43"/>
      <c r="B123" s="44"/>
      <c r="C123" s="45" t="s">
        <v>197</v>
      </c>
      <c r="D123" s="404" t="s">
        <v>723</v>
      </c>
      <c r="E123" s="53">
        <v>5.14</v>
      </c>
      <c r="F123" s="53">
        <v>2</v>
      </c>
      <c r="G123" s="53">
        <v>1.8</v>
      </c>
      <c r="H123" s="51"/>
      <c r="I123" s="53"/>
      <c r="J123" s="53"/>
      <c r="K123" s="53"/>
      <c r="L123" s="220">
        <f>G123*F123*E123</f>
        <v>18.503999999999998</v>
      </c>
      <c r="M123" s="342"/>
      <c r="O123" s="40"/>
      <c r="S123" s="56"/>
      <c r="T123" s="56"/>
      <c r="U123" s="60"/>
      <c r="V123" s="1"/>
    </row>
    <row r="124" spans="1:22">
      <c r="A124" s="43"/>
      <c r="B124" s="44"/>
      <c r="C124" s="45" t="s">
        <v>805</v>
      </c>
      <c r="D124" s="221" t="s">
        <v>723</v>
      </c>
      <c r="E124" s="142"/>
      <c r="F124" s="142"/>
      <c r="G124" s="103"/>
      <c r="H124" s="109"/>
      <c r="I124" s="343">
        <f>SUM(I105:I121)</f>
        <v>306.27350000000001</v>
      </c>
      <c r="J124" s="343">
        <f>SUM(J117:J121)</f>
        <v>19.183399999999999</v>
      </c>
      <c r="K124" s="343">
        <f>SUM(K121)</f>
        <v>41.6</v>
      </c>
      <c r="L124" s="343">
        <f>SUM(L123)</f>
        <v>18.503999999999998</v>
      </c>
      <c r="M124" s="112"/>
      <c r="O124" s="40"/>
    </row>
    <row r="125" spans="1:22">
      <c r="A125" s="35">
        <v>6</v>
      </c>
      <c r="B125" s="661" t="s">
        <v>789</v>
      </c>
      <c r="C125" s="661"/>
      <c r="D125" s="358"/>
      <c r="E125" s="58"/>
      <c r="F125" s="58"/>
      <c r="G125" s="112"/>
      <c r="H125" s="58"/>
      <c r="I125" s="112"/>
      <c r="J125" s="112"/>
      <c r="K125" s="112"/>
      <c r="L125" s="112"/>
      <c r="M125" s="112"/>
      <c r="O125" s="40"/>
    </row>
    <row r="126" spans="1:22">
      <c r="A126" s="303"/>
      <c r="B126" s="304"/>
      <c r="C126" s="305"/>
      <c r="D126" s="360"/>
      <c r="E126" s="361" t="s">
        <v>722</v>
      </c>
      <c r="F126" s="340" t="s">
        <v>727</v>
      </c>
      <c r="G126" s="339" t="s">
        <v>893</v>
      </c>
      <c r="H126" s="340" t="s">
        <v>98</v>
      </c>
      <c r="I126" s="339" t="s">
        <v>732</v>
      </c>
      <c r="J126" s="340" t="s">
        <v>100</v>
      </c>
      <c r="K126" s="340" t="s">
        <v>101</v>
      </c>
      <c r="L126" s="301"/>
      <c r="M126" s="421"/>
      <c r="N126" s="35"/>
      <c r="O126" s="40"/>
    </row>
    <row r="127" spans="1:22">
      <c r="A127" s="303" t="s">
        <v>846</v>
      </c>
      <c r="B127" s="304"/>
      <c r="C127" s="305" t="s">
        <v>124</v>
      </c>
      <c r="D127" s="339" t="s">
        <v>723</v>
      </c>
      <c r="E127" s="174"/>
      <c r="F127" s="224"/>
      <c r="G127" s="225"/>
      <c r="H127" s="224"/>
      <c r="I127" s="51"/>
      <c r="J127" s="53"/>
      <c r="K127" s="53"/>
      <c r="L127" s="49"/>
      <c r="M127" s="421"/>
      <c r="N127" s="359"/>
      <c r="O127" s="40"/>
    </row>
    <row r="128" spans="1:22">
      <c r="A128" s="43" t="s">
        <v>848</v>
      </c>
      <c r="B128" s="44"/>
      <c r="C128" s="45" t="s">
        <v>125</v>
      </c>
      <c r="D128" s="404" t="s">
        <v>723</v>
      </c>
      <c r="E128" s="53">
        <v>0.8</v>
      </c>
      <c r="F128" s="382">
        <v>1.6</v>
      </c>
      <c r="G128" s="382">
        <v>2</v>
      </c>
      <c r="H128" s="224" t="s">
        <v>126</v>
      </c>
      <c r="I128" s="53" t="s">
        <v>790</v>
      </c>
      <c r="J128" s="53">
        <f>E128*F128*G128</f>
        <v>2.5600000000000005</v>
      </c>
      <c r="K128" s="53"/>
      <c r="L128" s="49"/>
      <c r="M128" s="421"/>
      <c r="N128" s="359"/>
      <c r="O128" s="40"/>
    </row>
    <row r="129" spans="1:15">
      <c r="A129" s="43" t="s">
        <v>849</v>
      </c>
      <c r="B129" s="44"/>
      <c r="C129" s="45" t="s">
        <v>127</v>
      </c>
      <c r="D129" s="404" t="s">
        <v>723</v>
      </c>
      <c r="E129" s="53">
        <v>0.6</v>
      </c>
      <c r="F129" s="382">
        <v>1.6</v>
      </c>
      <c r="G129" s="382">
        <v>4</v>
      </c>
      <c r="H129" s="224" t="s">
        <v>126</v>
      </c>
      <c r="I129" s="53" t="s">
        <v>790</v>
      </c>
      <c r="J129" s="53">
        <f>G129*F129*E129</f>
        <v>3.84</v>
      </c>
      <c r="K129" s="53"/>
      <c r="L129" s="49"/>
      <c r="M129" s="421"/>
      <c r="N129" s="359"/>
      <c r="O129" s="40"/>
    </row>
    <row r="130" spans="1:15">
      <c r="A130" s="43" t="s">
        <v>850</v>
      </c>
      <c r="B130" s="44"/>
      <c r="C130" s="45" t="s">
        <v>128</v>
      </c>
      <c r="D130" s="404" t="s">
        <v>723</v>
      </c>
      <c r="E130" s="53">
        <v>0.6</v>
      </c>
      <c r="F130" s="382">
        <v>0.6</v>
      </c>
      <c r="G130" s="382">
        <v>1</v>
      </c>
      <c r="H130" s="224" t="s">
        <v>99</v>
      </c>
      <c r="I130" s="53" t="s">
        <v>790</v>
      </c>
      <c r="J130" s="53">
        <f>G130*F130*E130</f>
        <v>0.36</v>
      </c>
      <c r="K130" s="53">
        <f>2*J130</f>
        <v>0.72</v>
      </c>
      <c r="L130" s="49"/>
      <c r="M130" s="421"/>
      <c r="N130" s="359"/>
      <c r="O130" s="40"/>
    </row>
    <row r="131" spans="1:15">
      <c r="A131" s="43" t="s">
        <v>851</v>
      </c>
      <c r="B131" s="44"/>
      <c r="C131" s="45" t="s">
        <v>129</v>
      </c>
      <c r="D131" s="404" t="s">
        <v>723</v>
      </c>
      <c r="E131" s="53">
        <v>1</v>
      </c>
      <c r="F131" s="382">
        <v>2.1</v>
      </c>
      <c r="G131" s="382">
        <v>1</v>
      </c>
      <c r="H131" s="224" t="s">
        <v>99</v>
      </c>
      <c r="I131" s="53" t="s">
        <v>791</v>
      </c>
      <c r="J131" s="53">
        <f>G131*F131*E131</f>
        <v>2.1</v>
      </c>
      <c r="K131" s="53">
        <f>J131*2</f>
        <v>4.2</v>
      </c>
      <c r="L131" s="49"/>
      <c r="M131" s="421"/>
      <c r="N131" s="359"/>
      <c r="O131" s="40"/>
    </row>
    <row r="132" spans="1:15">
      <c r="A132" s="43" t="s">
        <v>852</v>
      </c>
      <c r="B132" s="44"/>
      <c r="C132" s="45" t="s">
        <v>130</v>
      </c>
      <c r="D132" s="404" t="s">
        <v>723</v>
      </c>
      <c r="E132" s="53">
        <v>0.7</v>
      </c>
      <c r="F132" s="382">
        <v>2.1</v>
      </c>
      <c r="G132" s="382">
        <v>1</v>
      </c>
      <c r="H132" s="224" t="s">
        <v>99</v>
      </c>
      <c r="I132" s="53" t="s">
        <v>790</v>
      </c>
      <c r="J132" s="53">
        <f>G132*F132*E132</f>
        <v>1.47</v>
      </c>
      <c r="K132" s="53">
        <f>J132*2</f>
        <v>2.94</v>
      </c>
      <c r="L132" s="49"/>
      <c r="M132" s="421"/>
      <c r="N132" s="359"/>
      <c r="O132" s="40"/>
    </row>
    <row r="133" spans="1:15">
      <c r="A133" s="43" t="s">
        <v>144</v>
      </c>
      <c r="B133" s="44"/>
      <c r="C133" s="45" t="s">
        <v>131</v>
      </c>
      <c r="D133" s="404" t="s">
        <v>723</v>
      </c>
      <c r="E133" s="53">
        <v>0.8</v>
      </c>
      <c r="F133" s="382">
        <v>2.1</v>
      </c>
      <c r="G133" s="382">
        <v>8</v>
      </c>
      <c r="H133" s="224" t="s">
        <v>99</v>
      </c>
      <c r="I133" s="53" t="s">
        <v>790</v>
      </c>
      <c r="J133" s="53">
        <f>G133*F133*E133</f>
        <v>13.440000000000001</v>
      </c>
      <c r="K133" s="53">
        <f>J133*2</f>
        <v>26.880000000000003</v>
      </c>
      <c r="L133" s="49"/>
      <c r="M133" s="421"/>
      <c r="N133" s="359"/>
      <c r="O133" s="40"/>
    </row>
    <row r="134" spans="1:15">
      <c r="A134" s="43"/>
      <c r="B134" s="44"/>
      <c r="C134" s="45" t="s">
        <v>805</v>
      </c>
      <c r="D134" s="404" t="s">
        <v>723</v>
      </c>
      <c r="E134" s="53"/>
      <c r="F134" s="382"/>
      <c r="G134" s="382"/>
      <c r="H134" s="224"/>
      <c r="I134" s="53"/>
      <c r="J134" s="53"/>
      <c r="K134" s="343">
        <f>SUM(K130:K133)</f>
        <v>34.74</v>
      </c>
      <c r="L134" s="49"/>
      <c r="M134" s="421"/>
      <c r="N134" s="359"/>
      <c r="O134" s="40"/>
    </row>
    <row r="135" spans="1:15">
      <c r="A135" s="303" t="s">
        <v>847</v>
      </c>
      <c r="B135" s="304"/>
      <c r="C135" s="305" t="s">
        <v>132</v>
      </c>
      <c r="D135" s="339" t="s">
        <v>723</v>
      </c>
      <c r="E135" s="53"/>
      <c r="F135" s="224"/>
      <c r="G135" s="226"/>
      <c r="H135" s="224"/>
      <c r="I135" s="53"/>
      <c r="J135" s="53"/>
      <c r="K135" s="53"/>
      <c r="L135" s="49"/>
      <c r="M135" s="421"/>
      <c r="N135" s="359"/>
      <c r="O135" s="40"/>
    </row>
    <row r="136" spans="1:15">
      <c r="A136" s="43" t="s">
        <v>853</v>
      </c>
      <c r="B136" s="44"/>
      <c r="C136" s="45" t="s">
        <v>133</v>
      </c>
      <c r="D136" s="404" t="s">
        <v>723</v>
      </c>
      <c r="E136" s="174">
        <v>15.38</v>
      </c>
      <c r="F136" s="382">
        <v>1.5</v>
      </c>
      <c r="G136" s="383">
        <v>1</v>
      </c>
      <c r="H136" s="224" t="s">
        <v>134</v>
      </c>
      <c r="I136" s="53" t="s">
        <v>135</v>
      </c>
      <c r="J136" s="343">
        <f t="shared" ref="J136:J145" si="5">G136*F136*E136</f>
        <v>23.07</v>
      </c>
      <c r="K136" s="220">
        <f>J136</f>
        <v>23.07</v>
      </c>
      <c r="L136" s="49"/>
      <c r="M136" s="421"/>
      <c r="N136" s="112"/>
      <c r="O136" s="40"/>
    </row>
    <row r="137" spans="1:15">
      <c r="A137" s="43" t="s">
        <v>854</v>
      </c>
      <c r="B137" s="44"/>
      <c r="C137" s="45" t="s">
        <v>136</v>
      </c>
      <c r="D137" s="404" t="s">
        <v>723</v>
      </c>
      <c r="E137" s="53">
        <v>3</v>
      </c>
      <c r="F137" s="380">
        <v>2</v>
      </c>
      <c r="G137" s="386">
        <v>1</v>
      </c>
      <c r="H137" s="224" t="s">
        <v>134</v>
      </c>
      <c r="I137" s="51" t="s">
        <v>791</v>
      </c>
      <c r="J137" s="220">
        <f t="shared" si="5"/>
        <v>6</v>
      </c>
      <c r="K137" s="220">
        <f>J137*2</f>
        <v>12</v>
      </c>
      <c r="L137" s="49"/>
      <c r="M137" s="421"/>
      <c r="N137" s="112"/>
      <c r="O137" s="40"/>
    </row>
    <row r="138" spans="1:15">
      <c r="A138" s="43" t="s">
        <v>855</v>
      </c>
      <c r="B138" s="44"/>
      <c r="C138" s="45" t="s">
        <v>137</v>
      </c>
      <c r="D138" s="404" t="s">
        <v>723</v>
      </c>
      <c r="E138" s="53">
        <v>1.8</v>
      </c>
      <c r="F138" s="380">
        <v>2</v>
      </c>
      <c r="G138" s="386">
        <v>1</v>
      </c>
      <c r="H138" s="224" t="s">
        <v>134</v>
      </c>
      <c r="I138" s="51" t="s">
        <v>790</v>
      </c>
      <c r="J138" s="220">
        <f t="shared" si="5"/>
        <v>3.6</v>
      </c>
      <c r="K138" s="220">
        <f>J138*2</f>
        <v>7.2</v>
      </c>
      <c r="L138" s="49"/>
      <c r="M138" s="421"/>
      <c r="N138" s="112"/>
      <c r="O138" s="40"/>
    </row>
    <row r="139" spans="1:15">
      <c r="A139" s="43" t="s">
        <v>145</v>
      </c>
      <c r="B139" s="664" t="s">
        <v>138</v>
      </c>
      <c r="C139" s="664"/>
      <c r="D139" s="404" t="s">
        <v>723</v>
      </c>
      <c r="E139" s="220">
        <v>26.55</v>
      </c>
      <c r="F139" s="380">
        <v>1.1000000000000001</v>
      </c>
      <c r="G139" s="381">
        <v>1</v>
      </c>
      <c r="H139" s="224" t="s">
        <v>139</v>
      </c>
      <c r="I139" s="51"/>
      <c r="J139" s="343">
        <f t="shared" si="5"/>
        <v>29.205000000000002</v>
      </c>
      <c r="K139" s="220">
        <f>J139</f>
        <v>29.205000000000002</v>
      </c>
      <c r="L139" s="49"/>
      <c r="M139" s="421"/>
      <c r="N139" s="112"/>
      <c r="O139" s="40"/>
    </row>
    <row r="140" spans="1:15">
      <c r="A140" s="43" t="s">
        <v>146</v>
      </c>
      <c r="B140" s="44"/>
      <c r="C140" s="45" t="s">
        <v>121</v>
      </c>
      <c r="D140" s="404" t="s">
        <v>723</v>
      </c>
      <c r="E140" s="53">
        <v>1.2</v>
      </c>
      <c r="F140" s="380">
        <v>0.6</v>
      </c>
      <c r="G140" s="381">
        <v>6</v>
      </c>
      <c r="H140" s="224" t="s">
        <v>140</v>
      </c>
      <c r="I140" s="51" t="s">
        <v>141</v>
      </c>
      <c r="J140" s="343">
        <f t="shared" si="5"/>
        <v>4.3199999999999994</v>
      </c>
      <c r="K140" s="220"/>
      <c r="L140" s="49"/>
      <c r="M140" s="422"/>
      <c r="N140" s="112"/>
      <c r="O140" s="40"/>
    </row>
    <row r="141" spans="1:15">
      <c r="A141" s="43" t="s">
        <v>147</v>
      </c>
      <c r="B141" s="44"/>
      <c r="C141" s="45" t="s">
        <v>142</v>
      </c>
      <c r="D141" s="404" t="s">
        <v>723</v>
      </c>
      <c r="E141" s="53">
        <v>2.2999999999999998</v>
      </c>
      <c r="F141" s="383">
        <v>1.1000000000000001</v>
      </c>
      <c r="G141" s="383">
        <v>3</v>
      </c>
      <c r="H141" s="224" t="s">
        <v>140</v>
      </c>
      <c r="I141" s="51" t="s">
        <v>791</v>
      </c>
      <c r="J141" s="385">
        <f t="shared" si="5"/>
        <v>7.59</v>
      </c>
      <c r="K141" s="220"/>
      <c r="L141" s="49"/>
      <c r="M141" s="422"/>
      <c r="N141" s="112"/>
      <c r="O141" s="40"/>
    </row>
    <row r="142" spans="1:15">
      <c r="A142" s="43"/>
      <c r="B142" s="44"/>
      <c r="C142" s="45"/>
      <c r="D142" s="404" t="s">
        <v>723</v>
      </c>
      <c r="E142" s="53">
        <v>3.24</v>
      </c>
      <c r="F142" s="383">
        <v>2</v>
      </c>
      <c r="G142" s="383">
        <v>1</v>
      </c>
      <c r="H142" s="224" t="s">
        <v>140</v>
      </c>
      <c r="I142" s="51" t="s">
        <v>791</v>
      </c>
      <c r="J142" s="385">
        <f t="shared" si="5"/>
        <v>6.48</v>
      </c>
      <c r="K142" s="220"/>
      <c r="L142" s="49"/>
      <c r="M142" s="422"/>
      <c r="N142" s="112"/>
      <c r="O142" s="40"/>
    </row>
    <row r="143" spans="1:15">
      <c r="A143" s="43"/>
      <c r="B143" s="44"/>
      <c r="C143" s="45"/>
      <c r="D143" s="404" t="s">
        <v>723</v>
      </c>
      <c r="E143" s="53">
        <v>1.7</v>
      </c>
      <c r="F143" s="383">
        <v>2</v>
      </c>
      <c r="G143" s="383">
        <v>1</v>
      </c>
      <c r="H143" s="224" t="s">
        <v>140</v>
      </c>
      <c r="I143" s="51" t="s">
        <v>791</v>
      </c>
      <c r="J143" s="385">
        <f t="shared" si="5"/>
        <v>3.4</v>
      </c>
      <c r="K143" s="220"/>
      <c r="L143" s="49"/>
      <c r="M143" s="422"/>
      <c r="N143" s="112"/>
      <c r="O143" s="40"/>
    </row>
    <row r="144" spans="1:15">
      <c r="A144" s="43"/>
      <c r="B144" s="44"/>
      <c r="C144" s="45"/>
      <c r="D144" s="404" t="s">
        <v>723</v>
      </c>
      <c r="E144" s="53">
        <v>1</v>
      </c>
      <c r="F144" s="383">
        <v>2</v>
      </c>
      <c r="G144" s="383">
        <v>1</v>
      </c>
      <c r="H144" s="224" t="s">
        <v>140</v>
      </c>
      <c r="I144" s="51" t="s">
        <v>791</v>
      </c>
      <c r="J144" s="385">
        <f t="shared" si="5"/>
        <v>2</v>
      </c>
      <c r="K144" s="220"/>
      <c r="L144" s="49"/>
      <c r="M144" s="422"/>
      <c r="N144" s="112"/>
      <c r="O144" s="40"/>
    </row>
    <row r="145" spans="1:15">
      <c r="A145" s="43"/>
      <c r="B145" s="44"/>
      <c r="C145" s="45"/>
      <c r="D145" s="404" t="s">
        <v>723</v>
      </c>
      <c r="E145" s="53">
        <v>2</v>
      </c>
      <c r="F145" s="383">
        <v>1.1000000000000001</v>
      </c>
      <c r="G145" s="384">
        <v>6</v>
      </c>
      <c r="H145" s="224" t="s">
        <v>140</v>
      </c>
      <c r="I145" s="51" t="s">
        <v>791</v>
      </c>
      <c r="J145" s="385">
        <f t="shared" si="5"/>
        <v>13.200000000000001</v>
      </c>
      <c r="K145" s="220"/>
      <c r="L145" s="49"/>
      <c r="M145" s="422"/>
      <c r="N145" s="112"/>
      <c r="O145" s="40"/>
    </row>
    <row r="146" spans="1:15">
      <c r="A146" s="43"/>
      <c r="B146" s="44"/>
      <c r="C146" s="45" t="s">
        <v>805</v>
      </c>
      <c r="D146" s="404" t="s">
        <v>723</v>
      </c>
      <c r="E146" s="53"/>
      <c r="F146" s="383"/>
      <c r="G146" s="384"/>
      <c r="H146" s="224"/>
      <c r="I146" s="51"/>
      <c r="J146" s="343">
        <f>SUM(J141:J145)</f>
        <v>32.67</v>
      </c>
      <c r="K146" s="343">
        <f>SUM(K136:K139)</f>
        <v>71.475000000000009</v>
      </c>
      <c r="L146" s="49"/>
      <c r="M146" s="422"/>
      <c r="N146" s="112"/>
      <c r="O146" s="40"/>
    </row>
    <row r="147" spans="1:15">
      <c r="A147" s="43" t="s">
        <v>148</v>
      </c>
      <c r="B147" s="44"/>
      <c r="C147" s="45" t="s">
        <v>143</v>
      </c>
      <c r="D147" s="404" t="s">
        <v>723</v>
      </c>
      <c r="E147" s="174">
        <v>2.97</v>
      </c>
      <c r="F147" s="383">
        <v>2.2999999999999998</v>
      </c>
      <c r="G147" s="383">
        <v>1</v>
      </c>
      <c r="H147" s="224" t="s">
        <v>140</v>
      </c>
      <c r="I147" s="51" t="s">
        <v>792</v>
      </c>
      <c r="J147" s="343">
        <f>G147*F147*E147</f>
        <v>6.8309999999999995</v>
      </c>
      <c r="K147" s="220"/>
      <c r="L147" s="49"/>
      <c r="M147" s="421"/>
      <c r="N147" s="112"/>
      <c r="O147" s="40"/>
    </row>
    <row r="148" spans="1:15">
      <c r="A148" s="43" t="s">
        <v>673</v>
      </c>
      <c r="B148" s="44"/>
      <c r="C148" s="45" t="s">
        <v>674</v>
      </c>
      <c r="D148" s="404" t="s">
        <v>723</v>
      </c>
      <c r="E148" s="53">
        <v>2.2999999999999998</v>
      </c>
      <c r="F148" s="383">
        <v>2.1</v>
      </c>
      <c r="G148" s="384">
        <v>1</v>
      </c>
      <c r="H148" s="224" t="s">
        <v>140</v>
      </c>
      <c r="I148" s="51" t="s">
        <v>791</v>
      </c>
      <c r="J148" s="343">
        <f>G148*F148*E148</f>
        <v>4.83</v>
      </c>
      <c r="K148" s="220"/>
      <c r="L148" s="49"/>
      <c r="M148" s="421"/>
      <c r="N148" s="112"/>
      <c r="O148" s="40"/>
    </row>
    <row r="149" spans="1:15">
      <c r="A149" s="303" t="s">
        <v>116</v>
      </c>
      <c r="B149" s="304"/>
      <c r="C149" s="305" t="s">
        <v>117</v>
      </c>
      <c r="D149" s="339" t="s">
        <v>723</v>
      </c>
      <c r="E149" s="174"/>
      <c r="F149" s="226"/>
      <c r="G149" s="227"/>
      <c r="H149" s="224"/>
      <c r="I149" s="51"/>
      <c r="J149" s="220"/>
      <c r="K149" s="220"/>
      <c r="L149" s="49"/>
      <c r="M149" s="421"/>
      <c r="N149" s="112"/>
      <c r="O149" s="40"/>
    </row>
    <row r="150" spans="1:15">
      <c r="A150" s="43" t="s">
        <v>149</v>
      </c>
      <c r="B150" s="44"/>
      <c r="C150" s="45" t="s">
        <v>150</v>
      </c>
      <c r="D150" s="404" t="s">
        <v>723</v>
      </c>
      <c r="E150" s="174"/>
      <c r="F150" s="226"/>
      <c r="G150" s="387">
        <v>6</v>
      </c>
      <c r="H150" s="224"/>
      <c r="I150" s="51"/>
      <c r="J150" s="220"/>
      <c r="K150" s="220"/>
      <c r="L150" s="49"/>
      <c r="M150" s="421"/>
      <c r="N150" s="112"/>
      <c r="O150" s="40"/>
    </row>
    <row r="151" spans="1:15">
      <c r="A151" s="43" t="s">
        <v>152</v>
      </c>
      <c r="B151" s="44"/>
      <c r="C151" s="45" t="s">
        <v>151</v>
      </c>
      <c r="D151" s="404" t="s">
        <v>723</v>
      </c>
      <c r="E151" s="174"/>
      <c r="F151" s="226"/>
      <c r="G151" s="387">
        <v>1</v>
      </c>
      <c r="H151" s="224"/>
      <c r="I151" s="51"/>
      <c r="J151" s="220"/>
      <c r="K151" s="220"/>
      <c r="L151" s="49"/>
      <c r="M151" s="421"/>
      <c r="N151" s="112"/>
      <c r="O151" s="40"/>
    </row>
    <row r="152" spans="1:15" ht="14.25" customHeight="1">
      <c r="A152" s="43" t="s">
        <v>154</v>
      </c>
      <c r="B152" s="44"/>
      <c r="C152" s="45" t="s">
        <v>153</v>
      </c>
      <c r="D152" s="404" t="s">
        <v>723</v>
      </c>
      <c r="E152" s="174"/>
      <c r="F152" s="226"/>
      <c r="G152" s="387">
        <v>9</v>
      </c>
      <c r="H152" s="224"/>
      <c r="I152" s="51"/>
      <c r="J152" s="220"/>
      <c r="K152" s="220"/>
      <c r="L152" s="49"/>
      <c r="M152" s="421"/>
      <c r="N152" s="112"/>
      <c r="O152" s="40"/>
    </row>
    <row r="153" spans="1:15">
      <c r="A153" s="579">
        <v>7</v>
      </c>
      <c r="B153" s="665" t="s">
        <v>155</v>
      </c>
      <c r="C153" s="665"/>
      <c r="D153" s="580"/>
      <c r="E153" s="109"/>
      <c r="F153" s="109"/>
      <c r="G153" s="581"/>
      <c r="H153" s="109"/>
      <c r="I153" s="581"/>
      <c r="J153" s="581"/>
      <c r="K153" s="112"/>
      <c r="L153" s="112"/>
      <c r="M153" s="1"/>
      <c r="N153" s="1"/>
      <c r="O153" s="40"/>
    </row>
    <row r="154" spans="1:15">
      <c r="A154" s="303" t="s">
        <v>858</v>
      </c>
      <c r="B154" s="304"/>
      <c r="C154" s="305" t="s">
        <v>175</v>
      </c>
      <c r="D154" s="338" t="s">
        <v>723</v>
      </c>
      <c r="E154" s="361" t="s">
        <v>721</v>
      </c>
      <c r="F154" s="340" t="s">
        <v>727</v>
      </c>
      <c r="G154" s="339" t="s">
        <v>893</v>
      </c>
      <c r="H154" s="340" t="s">
        <v>98</v>
      </c>
      <c r="I154" s="339" t="s">
        <v>732</v>
      </c>
      <c r="J154" s="340" t="s">
        <v>100</v>
      </c>
      <c r="K154" s="301"/>
      <c r="L154" s="301"/>
      <c r="M154" s="48"/>
      <c r="N154" s="301"/>
      <c r="O154" s="40"/>
    </row>
    <row r="155" spans="1:15">
      <c r="A155" s="303" t="s">
        <v>166</v>
      </c>
      <c r="B155" s="304"/>
      <c r="C155" s="305" t="s">
        <v>176</v>
      </c>
      <c r="D155" s="338" t="s">
        <v>723</v>
      </c>
      <c r="E155" s="335"/>
      <c r="F155" s="335"/>
      <c r="G155" s="335"/>
      <c r="H155" s="335"/>
      <c r="I155" s="335"/>
      <c r="J155" s="335"/>
      <c r="K155" s="301"/>
      <c r="L155" s="301"/>
      <c r="M155" s="48"/>
      <c r="N155" s="301"/>
      <c r="O155" s="40"/>
    </row>
    <row r="156" spans="1:15">
      <c r="A156" s="43"/>
      <c r="B156" s="44"/>
      <c r="C156" s="45" t="s">
        <v>17</v>
      </c>
      <c r="D156" s="221" t="s">
        <v>723</v>
      </c>
      <c r="E156" s="220">
        <v>7</v>
      </c>
      <c r="F156" s="220">
        <v>2.8</v>
      </c>
      <c r="G156" s="220">
        <v>2</v>
      </c>
      <c r="H156" s="220"/>
      <c r="I156" s="220">
        <v>3.88</v>
      </c>
      <c r="J156" s="220">
        <f t="shared" ref="J156:J166" si="6">G156*F156*E156-I156</f>
        <v>35.319999999999993</v>
      </c>
      <c r="K156" s="49"/>
      <c r="L156" s="49"/>
      <c r="M156" s="49"/>
      <c r="N156" s="49"/>
      <c r="O156" s="40"/>
    </row>
    <row r="157" spans="1:15">
      <c r="A157" s="43"/>
      <c r="B157" s="44"/>
      <c r="C157" s="45" t="s">
        <v>18</v>
      </c>
      <c r="D157" s="221" t="s">
        <v>723</v>
      </c>
      <c r="E157" s="220">
        <v>9</v>
      </c>
      <c r="F157" s="220">
        <v>2.8</v>
      </c>
      <c r="G157" s="220">
        <v>2</v>
      </c>
      <c r="H157" s="220"/>
      <c r="I157" s="220">
        <v>6.06</v>
      </c>
      <c r="J157" s="220">
        <f t="shared" si="6"/>
        <v>44.339999999999996</v>
      </c>
      <c r="K157" s="49"/>
      <c r="L157" s="49"/>
      <c r="M157" s="49"/>
      <c r="N157" s="49"/>
      <c r="O157" s="40"/>
    </row>
    <row r="158" spans="1:15">
      <c r="A158" s="43"/>
      <c r="B158" s="44"/>
      <c r="C158" s="45" t="s">
        <v>788</v>
      </c>
      <c r="D158" s="221" t="s">
        <v>723</v>
      </c>
      <c r="E158" s="220">
        <v>7.5</v>
      </c>
      <c r="F158" s="220">
        <v>2.8</v>
      </c>
      <c r="G158" s="220">
        <v>2</v>
      </c>
      <c r="H158" s="220"/>
      <c r="I158" s="220">
        <v>8.0299999999999994</v>
      </c>
      <c r="J158" s="220">
        <f t="shared" si="6"/>
        <v>33.97</v>
      </c>
      <c r="K158" s="49"/>
      <c r="L158" s="49"/>
      <c r="M158" s="49"/>
      <c r="N158" s="49"/>
      <c r="O158" s="40"/>
    </row>
    <row r="159" spans="1:15">
      <c r="A159" s="43"/>
      <c r="B159" s="44"/>
      <c r="C159" s="45" t="s">
        <v>177</v>
      </c>
      <c r="D159" s="221" t="s">
        <v>723</v>
      </c>
      <c r="E159" s="220">
        <v>4.2699999999999996</v>
      </c>
      <c r="F159" s="220">
        <v>2.8</v>
      </c>
      <c r="G159" s="220">
        <v>2</v>
      </c>
      <c r="H159" s="220"/>
      <c r="I159" s="220">
        <v>2.88</v>
      </c>
      <c r="J159" s="220">
        <f t="shared" si="6"/>
        <v>21.031999999999996</v>
      </c>
      <c r="K159" s="49"/>
      <c r="L159" s="49"/>
      <c r="M159" s="49"/>
      <c r="N159" s="49"/>
      <c r="O159" s="40"/>
    </row>
    <row r="160" spans="1:15">
      <c r="A160" s="43"/>
      <c r="B160" s="44"/>
      <c r="C160" s="45" t="s">
        <v>20</v>
      </c>
      <c r="D160" s="221" t="s">
        <v>723</v>
      </c>
      <c r="E160" s="220">
        <v>3.6</v>
      </c>
      <c r="F160" s="220">
        <v>2.8</v>
      </c>
      <c r="G160" s="220">
        <v>2</v>
      </c>
      <c r="H160" s="220"/>
      <c r="I160" s="220">
        <v>1.06</v>
      </c>
      <c r="J160" s="220">
        <f t="shared" si="6"/>
        <v>19.100000000000001</v>
      </c>
      <c r="K160" s="49"/>
      <c r="L160" s="49"/>
      <c r="M160" s="49"/>
      <c r="N160" s="49"/>
      <c r="O160" s="40"/>
    </row>
    <row r="161" spans="1:15">
      <c r="A161" s="43"/>
      <c r="B161" s="44"/>
      <c r="C161" s="45" t="s">
        <v>178</v>
      </c>
      <c r="D161" s="221" t="s">
        <v>723</v>
      </c>
      <c r="E161" s="220">
        <v>6.5</v>
      </c>
      <c r="F161" s="220">
        <v>2.8</v>
      </c>
      <c r="G161" s="220">
        <v>2</v>
      </c>
      <c r="H161" s="220"/>
      <c r="I161" s="220">
        <v>2.4</v>
      </c>
      <c r="J161" s="220">
        <f t="shared" si="6"/>
        <v>34</v>
      </c>
      <c r="K161" s="49"/>
      <c r="L161" s="49"/>
      <c r="M161" s="49"/>
      <c r="N161" s="49"/>
      <c r="O161" s="40"/>
    </row>
    <row r="162" spans="1:15">
      <c r="A162" s="43"/>
      <c r="B162" s="44"/>
      <c r="C162" s="45" t="s">
        <v>21</v>
      </c>
      <c r="D162" s="221" t="s">
        <v>723</v>
      </c>
      <c r="E162" s="220">
        <v>9</v>
      </c>
      <c r="F162" s="220">
        <v>2.8</v>
      </c>
      <c r="G162" s="220">
        <v>2</v>
      </c>
      <c r="H162" s="220"/>
      <c r="I162" s="220">
        <v>6.08</v>
      </c>
      <c r="J162" s="220">
        <f t="shared" si="6"/>
        <v>44.32</v>
      </c>
      <c r="K162" s="49"/>
      <c r="L162" s="49"/>
      <c r="M162" s="49"/>
      <c r="N162" s="49"/>
      <c r="O162" s="40"/>
    </row>
    <row r="163" spans="1:15">
      <c r="A163" s="43"/>
      <c r="B163" s="44"/>
      <c r="C163" s="45" t="s">
        <v>22</v>
      </c>
      <c r="D163" s="221" t="s">
        <v>723</v>
      </c>
      <c r="E163" s="220">
        <v>7.37</v>
      </c>
      <c r="F163" s="220">
        <v>2.8</v>
      </c>
      <c r="G163" s="220">
        <v>2</v>
      </c>
      <c r="H163" s="220"/>
      <c r="I163" s="220">
        <v>3.12</v>
      </c>
      <c r="J163" s="220">
        <f t="shared" si="6"/>
        <v>38.152000000000001</v>
      </c>
      <c r="K163" s="49"/>
      <c r="L163" s="49"/>
      <c r="M163" s="49"/>
      <c r="N163" s="49"/>
      <c r="O163" s="40"/>
    </row>
    <row r="164" spans="1:15">
      <c r="A164" s="43"/>
      <c r="B164" s="44"/>
      <c r="C164" s="45" t="s">
        <v>23</v>
      </c>
      <c r="D164" s="221" t="s">
        <v>723</v>
      </c>
      <c r="E164" s="220">
        <v>7.37</v>
      </c>
      <c r="F164" s="220">
        <v>2.8</v>
      </c>
      <c r="G164" s="220">
        <v>2</v>
      </c>
      <c r="H164" s="220"/>
      <c r="I164" s="220">
        <v>3.84</v>
      </c>
      <c r="J164" s="220">
        <f t="shared" si="6"/>
        <v>37.432000000000002</v>
      </c>
      <c r="K164" s="49"/>
      <c r="L164" s="49"/>
      <c r="M164" s="49"/>
      <c r="N164" s="49"/>
      <c r="O164" s="40"/>
    </row>
    <row r="165" spans="1:15">
      <c r="A165" s="43"/>
      <c r="B165" s="44"/>
      <c r="C165" s="45" t="s">
        <v>24</v>
      </c>
      <c r="D165" s="221" t="s">
        <v>723</v>
      </c>
      <c r="E165" s="220">
        <v>18.72</v>
      </c>
      <c r="F165" s="220">
        <v>2.9</v>
      </c>
      <c r="G165" s="220">
        <v>1</v>
      </c>
      <c r="H165" s="220"/>
      <c r="I165" s="220">
        <v>12.22</v>
      </c>
      <c r="J165" s="220">
        <f t="shared" si="6"/>
        <v>42.067999999999998</v>
      </c>
      <c r="K165" s="49"/>
      <c r="L165" s="49"/>
      <c r="M165" s="49"/>
      <c r="N165" s="49"/>
      <c r="O165" s="40"/>
    </row>
    <row r="166" spans="1:15">
      <c r="A166" s="43"/>
      <c r="B166" s="44"/>
      <c r="C166" s="45"/>
      <c r="D166" s="221" t="s">
        <v>723</v>
      </c>
      <c r="E166" s="220">
        <v>18.72</v>
      </c>
      <c r="F166" s="220">
        <v>4.28</v>
      </c>
      <c r="G166" s="220">
        <v>1</v>
      </c>
      <c r="H166" s="220"/>
      <c r="I166" s="220">
        <v>11.6</v>
      </c>
      <c r="J166" s="220">
        <f t="shared" si="6"/>
        <v>68.521600000000007</v>
      </c>
      <c r="K166" s="49"/>
      <c r="L166" s="49"/>
      <c r="M166" s="49"/>
      <c r="N166" s="49"/>
      <c r="O166" s="40"/>
    </row>
    <row r="167" spans="1:15">
      <c r="A167" s="43"/>
      <c r="B167" s="44"/>
      <c r="C167" s="45"/>
      <c r="D167" s="221" t="s">
        <v>723</v>
      </c>
      <c r="E167" s="220">
        <v>9.2899999999999991</v>
      </c>
      <c r="F167" s="220" t="s">
        <v>179</v>
      </c>
      <c r="G167" s="220">
        <v>2</v>
      </c>
      <c r="H167" s="220"/>
      <c r="I167" s="220">
        <v>20.14</v>
      </c>
      <c r="J167" s="220">
        <f>E167*(6.68/2)*2-I167</f>
        <v>41.917199999999994</v>
      </c>
      <c r="K167" s="49"/>
      <c r="L167" s="49"/>
      <c r="M167" s="49"/>
      <c r="N167" s="49"/>
      <c r="O167" s="40"/>
    </row>
    <row r="168" spans="1:15">
      <c r="A168" s="43"/>
      <c r="B168" s="44"/>
      <c r="C168" s="45"/>
      <c r="D168" s="221" t="s">
        <v>723</v>
      </c>
      <c r="E168" s="220">
        <v>13.62</v>
      </c>
      <c r="F168" s="220">
        <v>0.6</v>
      </c>
      <c r="G168" s="220">
        <v>1</v>
      </c>
      <c r="H168" s="220"/>
      <c r="I168" s="220"/>
      <c r="J168" s="220">
        <f>E168*F168*G168</f>
        <v>8.1719999999999988</v>
      </c>
      <c r="K168" s="49"/>
      <c r="L168" s="49"/>
      <c r="M168" s="49"/>
      <c r="N168" s="49"/>
      <c r="O168" s="40"/>
    </row>
    <row r="169" spans="1:15">
      <c r="A169" s="43"/>
      <c r="B169" s="44"/>
      <c r="C169" s="45" t="s">
        <v>805</v>
      </c>
      <c r="D169" s="221" t="s">
        <v>723</v>
      </c>
      <c r="E169" s="220"/>
      <c r="F169" s="220"/>
      <c r="G169" s="220"/>
      <c r="H169" s="220"/>
      <c r="I169" s="220"/>
      <c r="J169" s="343">
        <f>SUM(J156:J168)</f>
        <v>468.34479999999996</v>
      </c>
      <c r="K169" s="49"/>
      <c r="L169" s="49"/>
      <c r="M169" s="49"/>
      <c r="N169" s="49"/>
      <c r="O169" s="40"/>
    </row>
    <row r="170" spans="1:15">
      <c r="A170" s="303" t="s">
        <v>167</v>
      </c>
      <c r="B170" s="304"/>
      <c r="C170" s="305" t="s">
        <v>182</v>
      </c>
      <c r="D170" s="338" t="s">
        <v>723</v>
      </c>
      <c r="E170" s="220"/>
      <c r="F170" s="220"/>
      <c r="G170" s="220"/>
      <c r="H170" s="220"/>
      <c r="I170" s="220"/>
      <c r="J170" s="220"/>
      <c r="K170" s="49"/>
      <c r="L170" s="49"/>
      <c r="M170" s="49"/>
      <c r="N170" s="49"/>
      <c r="O170" s="40"/>
    </row>
    <row r="171" spans="1:15">
      <c r="A171" s="43"/>
      <c r="B171" s="44"/>
      <c r="C171" s="45" t="s">
        <v>180</v>
      </c>
      <c r="D171" s="221" t="s">
        <v>723</v>
      </c>
      <c r="E171" s="220">
        <v>4.1500000000000004</v>
      </c>
      <c r="F171" s="220">
        <v>4.76</v>
      </c>
      <c r="G171" s="220">
        <v>1</v>
      </c>
      <c r="H171" s="220"/>
      <c r="I171" s="220">
        <v>2</v>
      </c>
      <c r="J171" s="220">
        <f>G171*F171*E171-I171</f>
        <v>17.754000000000001</v>
      </c>
      <c r="K171" s="49"/>
      <c r="L171" s="49"/>
      <c r="M171" s="49"/>
      <c r="N171" s="49"/>
      <c r="O171" s="40"/>
    </row>
    <row r="172" spans="1:15">
      <c r="A172" s="43"/>
      <c r="B172" s="44"/>
      <c r="C172" s="45"/>
      <c r="D172" s="221" t="s">
        <v>723</v>
      </c>
      <c r="E172" s="220">
        <v>3.58</v>
      </c>
      <c r="F172" s="220">
        <v>9.57</v>
      </c>
      <c r="G172" s="220">
        <v>1</v>
      </c>
      <c r="H172" s="220"/>
      <c r="I172" s="220">
        <v>16.78</v>
      </c>
      <c r="J172" s="220">
        <f>G172*F172*E172-I172</f>
        <v>17.480600000000003</v>
      </c>
      <c r="K172" s="49"/>
      <c r="L172" s="49"/>
      <c r="M172" s="49"/>
      <c r="N172" s="49"/>
      <c r="O172" s="40"/>
    </row>
    <row r="173" spans="1:15">
      <c r="A173" s="43"/>
      <c r="B173" s="44"/>
      <c r="C173" s="45"/>
      <c r="D173" s="221" t="s">
        <v>723</v>
      </c>
      <c r="E173" s="220">
        <v>9.57</v>
      </c>
      <c r="F173" s="220" t="s">
        <v>181</v>
      </c>
      <c r="G173" s="220">
        <v>1</v>
      </c>
      <c r="H173" s="220"/>
      <c r="I173" s="220"/>
      <c r="J173" s="220">
        <f>E173*(3.65/2)*G173</f>
        <v>17.465250000000001</v>
      </c>
      <c r="K173" s="49"/>
      <c r="L173" s="49"/>
      <c r="M173" s="49"/>
      <c r="N173" s="49"/>
      <c r="O173" s="40"/>
    </row>
    <row r="174" spans="1:15">
      <c r="A174" s="43"/>
      <c r="B174" s="44"/>
      <c r="C174" s="45" t="s">
        <v>183</v>
      </c>
      <c r="D174" s="221" t="s">
        <v>723</v>
      </c>
      <c r="E174" s="220">
        <v>33.979999999999997</v>
      </c>
      <c r="F174" s="220">
        <v>0.5</v>
      </c>
      <c r="G174" s="220">
        <v>1</v>
      </c>
      <c r="H174" s="220"/>
      <c r="I174" s="220"/>
      <c r="J174" s="220">
        <f>G174*F174*E174</f>
        <v>16.989999999999998</v>
      </c>
      <c r="K174" s="49"/>
      <c r="L174" s="49"/>
      <c r="M174" s="49"/>
      <c r="N174" s="49"/>
      <c r="O174" s="40"/>
    </row>
    <row r="175" spans="1:15">
      <c r="A175" s="43"/>
      <c r="B175" s="44"/>
      <c r="C175" s="45" t="s">
        <v>184</v>
      </c>
      <c r="D175" s="221" t="s">
        <v>723</v>
      </c>
      <c r="E175" s="220">
        <v>4.1500000000000004</v>
      </c>
      <c r="F175" s="220">
        <v>4.76</v>
      </c>
      <c r="G175" s="220">
        <v>1</v>
      </c>
      <c r="H175" s="220"/>
      <c r="I175" s="220">
        <v>2.2000000000000002</v>
      </c>
      <c r="J175" s="220">
        <f>E175*F175*G175-I175</f>
        <v>17.554000000000002</v>
      </c>
      <c r="K175" s="49"/>
      <c r="L175" s="49"/>
      <c r="M175" s="49"/>
      <c r="N175" s="49"/>
      <c r="O175" s="40"/>
    </row>
    <row r="176" spans="1:15">
      <c r="A176" s="43"/>
      <c r="B176" s="44"/>
      <c r="C176" s="45"/>
      <c r="D176" s="221" t="s">
        <v>723</v>
      </c>
      <c r="E176" s="220">
        <v>9.57</v>
      </c>
      <c r="F176" s="220">
        <v>3.58</v>
      </c>
      <c r="G176" s="220">
        <v>1</v>
      </c>
      <c r="H176" s="220"/>
      <c r="I176" s="220">
        <v>2.88</v>
      </c>
      <c r="J176" s="220">
        <f>E176*F176*G176-I176</f>
        <v>31.380600000000005</v>
      </c>
      <c r="K176" s="49"/>
      <c r="L176" s="49"/>
      <c r="M176" s="49"/>
      <c r="N176" s="49"/>
      <c r="O176" s="40"/>
    </row>
    <row r="177" spans="1:15">
      <c r="A177" s="43"/>
      <c r="B177" s="44"/>
      <c r="C177" s="45"/>
      <c r="D177" s="221" t="s">
        <v>723</v>
      </c>
      <c r="E177" s="220">
        <v>9.57</v>
      </c>
      <c r="F177" s="220" t="s">
        <v>181</v>
      </c>
      <c r="G177" s="220">
        <v>1</v>
      </c>
      <c r="H177" s="220"/>
      <c r="I177" s="220"/>
      <c r="J177" s="220">
        <f>E177*(3.65/2)*G177</f>
        <v>17.465250000000001</v>
      </c>
      <c r="K177" s="49"/>
      <c r="L177" s="49"/>
      <c r="M177" s="49"/>
      <c r="N177" s="49"/>
      <c r="O177" s="40"/>
    </row>
    <row r="178" spans="1:15">
      <c r="A178" s="43"/>
      <c r="B178" s="44"/>
      <c r="C178" s="45" t="s">
        <v>185</v>
      </c>
      <c r="D178" s="221" t="s">
        <v>723</v>
      </c>
      <c r="E178" s="220">
        <v>21.95</v>
      </c>
      <c r="F178" s="220">
        <v>4.76</v>
      </c>
      <c r="G178" s="220">
        <v>1</v>
      </c>
      <c r="H178" s="220"/>
      <c r="I178" s="220">
        <v>9.92</v>
      </c>
      <c r="J178" s="220">
        <f>E178*F178*G178-I178</f>
        <v>94.561999999999983</v>
      </c>
      <c r="K178" s="49"/>
      <c r="L178" s="49"/>
      <c r="M178" s="49"/>
      <c r="N178" s="49"/>
      <c r="O178" s="40"/>
    </row>
    <row r="179" spans="1:15">
      <c r="A179" s="43"/>
      <c r="B179" s="44"/>
      <c r="C179" s="45"/>
      <c r="D179" s="221" t="s">
        <v>723</v>
      </c>
      <c r="E179" s="220">
        <v>21.95</v>
      </c>
      <c r="F179" s="220">
        <v>1.36</v>
      </c>
      <c r="G179" s="220">
        <v>1</v>
      </c>
      <c r="H179" s="220"/>
      <c r="I179" s="220"/>
      <c r="J179" s="220">
        <f>E179*F179*G179-I179</f>
        <v>29.852</v>
      </c>
      <c r="K179" s="49"/>
      <c r="L179" s="49"/>
      <c r="M179" s="49"/>
      <c r="N179" s="49"/>
      <c r="O179" s="40"/>
    </row>
    <row r="180" spans="1:15">
      <c r="A180" s="43"/>
      <c r="B180" s="44"/>
      <c r="C180" s="45" t="s">
        <v>186</v>
      </c>
      <c r="D180" s="221" t="s">
        <v>723</v>
      </c>
      <c r="E180" s="220">
        <v>21.95</v>
      </c>
      <c r="F180" s="220">
        <v>2.6</v>
      </c>
      <c r="G180" s="220">
        <v>1</v>
      </c>
      <c r="H180" s="220"/>
      <c r="I180" s="220">
        <v>12.22</v>
      </c>
      <c r="J180" s="220">
        <f>E180*F180*G180-I180</f>
        <v>44.85</v>
      </c>
      <c r="K180" s="49"/>
      <c r="L180" s="49"/>
      <c r="M180" s="49"/>
      <c r="N180" s="49"/>
      <c r="O180" s="40"/>
    </row>
    <row r="181" spans="1:15">
      <c r="A181" s="43"/>
      <c r="B181" s="44"/>
      <c r="C181" s="45" t="s">
        <v>805</v>
      </c>
      <c r="D181" s="221" t="s">
        <v>723</v>
      </c>
      <c r="E181" s="220"/>
      <c r="F181" s="220"/>
      <c r="G181" s="220"/>
      <c r="H181" s="220"/>
      <c r="I181" s="220"/>
      <c r="J181" s="343">
        <f>SUM(J171:J180)</f>
        <v>305.3537</v>
      </c>
      <c r="K181" s="49"/>
      <c r="L181" s="49"/>
      <c r="M181" s="49"/>
      <c r="N181" s="49"/>
      <c r="O181" s="40"/>
    </row>
    <row r="182" spans="1:15">
      <c r="A182" s="303" t="s">
        <v>170</v>
      </c>
      <c r="B182" s="304"/>
      <c r="C182" s="305" t="s">
        <v>187</v>
      </c>
      <c r="D182" s="338" t="s">
        <v>723</v>
      </c>
      <c r="E182" s="220"/>
      <c r="F182" s="220"/>
      <c r="G182" s="220"/>
      <c r="H182" s="220"/>
      <c r="I182" s="220"/>
      <c r="J182" s="220"/>
      <c r="K182" s="49"/>
      <c r="L182" s="49"/>
      <c r="M182" s="49"/>
      <c r="N182" s="49"/>
      <c r="O182" s="40"/>
    </row>
    <row r="183" spans="1:15">
      <c r="A183" s="43"/>
      <c r="B183" s="44"/>
      <c r="C183" s="45" t="s">
        <v>788</v>
      </c>
      <c r="D183" s="221" t="s">
        <v>723</v>
      </c>
      <c r="E183" s="220">
        <v>7.5</v>
      </c>
      <c r="F183" s="220">
        <v>2.8</v>
      </c>
      <c r="G183" s="220">
        <v>2</v>
      </c>
      <c r="H183" s="220"/>
      <c r="I183" s="220">
        <v>8.0299999999999994</v>
      </c>
      <c r="J183" s="220">
        <f>G183*F183*E183-I183</f>
        <v>33.97</v>
      </c>
      <c r="K183" s="49"/>
      <c r="L183" s="49"/>
      <c r="M183" s="49"/>
      <c r="N183" s="49"/>
      <c r="O183" s="40"/>
    </row>
    <row r="184" spans="1:15">
      <c r="A184" s="43"/>
      <c r="B184" s="44"/>
      <c r="C184" s="45" t="s">
        <v>177</v>
      </c>
      <c r="D184" s="221" t="s">
        <v>723</v>
      </c>
      <c r="E184" s="220">
        <v>4.2699999999999996</v>
      </c>
      <c r="F184" s="220">
        <v>2.8</v>
      </c>
      <c r="G184" s="220">
        <v>2</v>
      </c>
      <c r="H184" s="220"/>
      <c r="I184" s="220">
        <v>2.88</v>
      </c>
      <c r="J184" s="220">
        <f>G184*F184*E184-I184</f>
        <v>21.031999999999996</v>
      </c>
      <c r="K184" s="49"/>
      <c r="L184" s="49"/>
      <c r="M184" s="49"/>
      <c r="N184" s="49"/>
      <c r="O184" s="40"/>
    </row>
    <row r="185" spans="1:15">
      <c r="A185" s="43"/>
      <c r="B185" s="44"/>
      <c r="C185" s="45" t="s">
        <v>20</v>
      </c>
      <c r="D185" s="221" t="s">
        <v>723</v>
      </c>
      <c r="E185" s="220">
        <v>3.6</v>
      </c>
      <c r="F185" s="220">
        <v>2.8</v>
      </c>
      <c r="G185" s="220">
        <v>2</v>
      </c>
      <c r="H185" s="220"/>
      <c r="I185" s="220">
        <v>1.06</v>
      </c>
      <c r="J185" s="220">
        <f>G185*F185*E185-I185</f>
        <v>19.100000000000001</v>
      </c>
      <c r="K185" s="49"/>
      <c r="L185" s="49"/>
      <c r="M185" s="49"/>
      <c r="N185" s="49"/>
      <c r="O185" s="40"/>
    </row>
    <row r="186" spans="1:15">
      <c r="A186" s="43"/>
      <c r="B186" s="44"/>
      <c r="C186" s="45" t="s">
        <v>22</v>
      </c>
      <c r="D186" s="221" t="s">
        <v>723</v>
      </c>
      <c r="E186" s="220">
        <v>7.37</v>
      </c>
      <c r="F186" s="220">
        <v>2.8</v>
      </c>
      <c r="G186" s="220">
        <v>2</v>
      </c>
      <c r="H186" s="220"/>
      <c r="I186" s="220">
        <v>3.12</v>
      </c>
      <c r="J186" s="220">
        <f>G186*F186*E186-I186</f>
        <v>38.152000000000001</v>
      </c>
      <c r="K186" s="49"/>
      <c r="L186" s="49"/>
      <c r="M186" s="49"/>
      <c r="N186" s="49"/>
      <c r="O186" s="40"/>
    </row>
    <row r="187" spans="1:15">
      <c r="A187" s="43"/>
      <c r="B187" s="44"/>
      <c r="C187" s="45" t="s">
        <v>23</v>
      </c>
      <c r="D187" s="221" t="s">
        <v>723</v>
      </c>
      <c r="E187" s="220">
        <v>7.37</v>
      </c>
      <c r="F187" s="220">
        <v>2.8</v>
      </c>
      <c r="G187" s="220">
        <v>2</v>
      </c>
      <c r="H187" s="220"/>
      <c r="I187" s="220">
        <v>3.84</v>
      </c>
      <c r="J187" s="220">
        <f>G187*F187*E187-I187</f>
        <v>37.432000000000002</v>
      </c>
      <c r="K187" s="49"/>
      <c r="L187" s="49"/>
      <c r="M187" s="49"/>
      <c r="N187" s="49"/>
      <c r="O187" s="40"/>
    </row>
    <row r="188" spans="1:15">
      <c r="A188" s="43"/>
      <c r="B188" s="44"/>
      <c r="C188" s="45" t="s">
        <v>805</v>
      </c>
      <c r="D188" s="221" t="s">
        <v>723</v>
      </c>
      <c r="E188" s="220"/>
      <c r="F188" s="220"/>
      <c r="G188" s="220"/>
      <c r="H188" s="220"/>
      <c r="I188" s="220"/>
      <c r="J188" s="343">
        <f>SUM(J183:J187)</f>
        <v>149.68600000000001</v>
      </c>
      <c r="K188" s="49"/>
      <c r="L188" s="49"/>
      <c r="M188" s="49"/>
      <c r="N188" s="49"/>
      <c r="O188" s="40"/>
    </row>
    <row r="189" spans="1:15">
      <c r="A189" s="303" t="s">
        <v>171</v>
      </c>
      <c r="B189" s="304"/>
      <c r="C189" s="305" t="s">
        <v>190</v>
      </c>
      <c r="D189" s="338" t="s">
        <v>723</v>
      </c>
      <c r="E189" s="400"/>
      <c r="F189" s="401"/>
      <c r="G189" s="401"/>
      <c r="H189" s="402"/>
      <c r="I189" s="220"/>
      <c r="J189" s="220"/>
      <c r="K189" s="49"/>
      <c r="L189" s="49"/>
      <c r="M189" s="49"/>
      <c r="N189" s="49"/>
      <c r="O189" s="40"/>
    </row>
    <row r="190" spans="1:15">
      <c r="A190" s="43"/>
      <c r="B190" s="44"/>
      <c r="C190" s="45" t="s">
        <v>17</v>
      </c>
      <c r="D190" s="221" t="s">
        <v>723</v>
      </c>
      <c r="E190" s="220">
        <v>7</v>
      </c>
      <c r="F190" s="220">
        <v>2.8</v>
      </c>
      <c r="G190" s="220">
        <v>2</v>
      </c>
      <c r="H190" s="220"/>
      <c r="I190" s="220">
        <v>3.88</v>
      </c>
      <c r="J190" s="220">
        <f t="shared" ref="J190:J195" si="7">G190*F190*E190-I190</f>
        <v>35.319999999999993</v>
      </c>
      <c r="K190" s="49"/>
      <c r="L190" s="49"/>
      <c r="M190" s="49"/>
      <c r="N190" s="49"/>
      <c r="O190" s="40"/>
    </row>
    <row r="191" spans="1:15">
      <c r="A191" s="43"/>
      <c r="B191" s="44"/>
      <c r="C191" s="45" t="s">
        <v>18</v>
      </c>
      <c r="D191" s="221" t="s">
        <v>723</v>
      </c>
      <c r="E191" s="220">
        <v>9</v>
      </c>
      <c r="F191" s="220">
        <v>2.8</v>
      </c>
      <c r="G191" s="220">
        <v>2</v>
      </c>
      <c r="H191" s="220"/>
      <c r="I191" s="220">
        <v>6.06</v>
      </c>
      <c r="J191" s="220">
        <f t="shared" si="7"/>
        <v>44.339999999999996</v>
      </c>
      <c r="K191" s="49"/>
      <c r="L191" s="49"/>
      <c r="M191" s="49"/>
      <c r="N191" s="49"/>
      <c r="O191" s="40"/>
    </row>
    <row r="192" spans="1:15">
      <c r="A192" s="43"/>
      <c r="B192" s="44"/>
      <c r="C192" s="45" t="s">
        <v>178</v>
      </c>
      <c r="D192" s="221" t="s">
        <v>723</v>
      </c>
      <c r="E192" s="220">
        <v>6.5</v>
      </c>
      <c r="F192" s="220">
        <v>2.8</v>
      </c>
      <c r="G192" s="220">
        <v>2</v>
      </c>
      <c r="H192" s="220"/>
      <c r="I192" s="220">
        <v>2.4</v>
      </c>
      <c r="J192" s="220">
        <f t="shared" si="7"/>
        <v>34</v>
      </c>
      <c r="K192" s="49"/>
      <c r="L192" s="49"/>
      <c r="M192" s="49"/>
      <c r="N192" s="49"/>
      <c r="O192" s="40"/>
    </row>
    <row r="193" spans="1:15">
      <c r="A193" s="43"/>
      <c r="B193" s="44"/>
      <c r="C193" s="45" t="s">
        <v>21</v>
      </c>
      <c r="D193" s="221" t="s">
        <v>723</v>
      </c>
      <c r="E193" s="220">
        <v>9</v>
      </c>
      <c r="F193" s="220">
        <v>2.8</v>
      </c>
      <c r="G193" s="220">
        <v>2</v>
      </c>
      <c r="H193" s="220"/>
      <c r="I193" s="220">
        <v>6.08</v>
      </c>
      <c r="J193" s="220">
        <f t="shared" si="7"/>
        <v>44.32</v>
      </c>
      <c r="K193" s="49"/>
      <c r="L193" s="49"/>
      <c r="M193" s="49"/>
      <c r="N193" s="49"/>
      <c r="O193" s="40"/>
    </row>
    <row r="194" spans="1:15">
      <c r="A194" s="43"/>
      <c r="B194" s="44"/>
      <c r="C194" s="45" t="s">
        <v>24</v>
      </c>
      <c r="D194" s="221" t="s">
        <v>723</v>
      </c>
      <c r="E194" s="220">
        <v>18.72</v>
      </c>
      <c r="F194" s="220">
        <v>2.9</v>
      </c>
      <c r="G194" s="220">
        <v>1</v>
      </c>
      <c r="H194" s="220"/>
      <c r="I194" s="220">
        <v>12.22</v>
      </c>
      <c r="J194" s="220">
        <f t="shared" si="7"/>
        <v>42.067999999999998</v>
      </c>
      <c r="K194" s="49"/>
      <c r="L194" s="49"/>
      <c r="M194" s="49"/>
      <c r="N194" s="49"/>
      <c r="O194" s="40"/>
    </row>
    <row r="195" spans="1:15">
      <c r="A195" s="43"/>
      <c r="B195" s="44"/>
      <c r="C195" s="45"/>
      <c r="D195" s="221"/>
      <c r="E195" s="220">
        <v>18.72</v>
      </c>
      <c r="F195" s="220">
        <v>4.28</v>
      </c>
      <c r="G195" s="220">
        <v>1</v>
      </c>
      <c r="H195" s="220"/>
      <c r="I195" s="220">
        <v>11.6</v>
      </c>
      <c r="J195" s="220">
        <f t="shared" si="7"/>
        <v>68.521600000000007</v>
      </c>
      <c r="K195" s="49"/>
      <c r="L195" s="49"/>
      <c r="M195" s="49"/>
      <c r="N195" s="49"/>
      <c r="O195" s="40"/>
    </row>
    <row r="196" spans="1:15">
      <c r="A196" s="43"/>
      <c r="B196" s="44"/>
      <c r="C196" s="45"/>
      <c r="D196" s="221"/>
      <c r="E196" s="220">
        <v>9.2899999999999991</v>
      </c>
      <c r="F196" s="220" t="s">
        <v>179</v>
      </c>
      <c r="G196" s="220">
        <v>2</v>
      </c>
      <c r="H196" s="220"/>
      <c r="I196" s="220">
        <v>20.14</v>
      </c>
      <c r="J196" s="220">
        <f>E196*(6.68/2)*2-I196</f>
        <v>41.917199999999994</v>
      </c>
      <c r="K196" s="49"/>
      <c r="L196" s="49"/>
      <c r="M196" s="49"/>
      <c r="N196" s="49"/>
      <c r="O196" s="40"/>
    </row>
    <row r="197" spans="1:15">
      <c r="A197" s="43"/>
      <c r="B197" s="44"/>
      <c r="C197" s="45"/>
      <c r="D197" s="221"/>
      <c r="E197" s="220">
        <v>13.62</v>
      </c>
      <c r="F197" s="220">
        <v>0.6</v>
      </c>
      <c r="G197" s="220">
        <v>1</v>
      </c>
      <c r="H197" s="220"/>
      <c r="I197" s="220"/>
      <c r="J197" s="220">
        <f>E197*F197*G197</f>
        <v>8.1719999999999988</v>
      </c>
      <c r="K197" s="49"/>
      <c r="L197" s="49"/>
      <c r="M197" s="49"/>
      <c r="N197" s="49"/>
      <c r="O197" s="40"/>
    </row>
    <row r="198" spans="1:15">
      <c r="A198" s="43"/>
      <c r="B198" s="44"/>
      <c r="C198" s="45" t="s">
        <v>805</v>
      </c>
      <c r="D198" s="221" t="s">
        <v>723</v>
      </c>
      <c r="E198" s="220"/>
      <c r="F198" s="220"/>
      <c r="G198" s="220"/>
      <c r="H198" s="220"/>
      <c r="I198" s="220"/>
      <c r="J198" s="343">
        <f>SUM(J190:J197)</f>
        <v>318.65880000000004</v>
      </c>
      <c r="K198" s="49"/>
      <c r="L198" s="49"/>
      <c r="M198" s="49"/>
      <c r="N198" s="49"/>
      <c r="O198" s="40"/>
    </row>
    <row r="199" spans="1:15">
      <c r="A199" s="303" t="s">
        <v>189</v>
      </c>
      <c r="B199" s="304"/>
      <c r="C199" s="305" t="s">
        <v>191</v>
      </c>
      <c r="D199" s="338" t="s">
        <v>723</v>
      </c>
      <c r="E199" s="220"/>
      <c r="F199" s="220"/>
      <c r="G199" s="220"/>
      <c r="H199" s="220"/>
      <c r="I199" s="220"/>
      <c r="J199" s="220"/>
      <c r="K199" s="49"/>
      <c r="L199" s="49"/>
      <c r="M199" s="49"/>
      <c r="N199" s="49"/>
      <c r="O199" s="40"/>
    </row>
    <row r="200" spans="1:15">
      <c r="A200" s="43"/>
      <c r="B200" s="44"/>
      <c r="C200" s="45" t="s">
        <v>180</v>
      </c>
      <c r="D200" s="221" t="s">
        <v>723</v>
      </c>
      <c r="E200" s="220">
        <v>4.1500000000000004</v>
      </c>
      <c r="F200" s="220">
        <v>4.76</v>
      </c>
      <c r="G200" s="220">
        <v>1</v>
      </c>
      <c r="H200" s="220"/>
      <c r="I200" s="220">
        <v>2</v>
      </c>
      <c r="J200" s="220">
        <f>G200*F200*E200-I200</f>
        <v>17.754000000000001</v>
      </c>
      <c r="K200" s="49"/>
      <c r="L200" s="49"/>
      <c r="M200" s="49"/>
      <c r="N200" s="49"/>
      <c r="O200" s="40"/>
    </row>
    <row r="201" spans="1:15">
      <c r="A201" s="43"/>
      <c r="B201" s="44"/>
      <c r="C201" s="45"/>
      <c r="D201" s="221" t="s">
        <v>723</v>
      </c>
      <c r="E201" s="220">
        <v>3.58</v>
      </c>
      <c r="F201" s="220">
        <v>9.57</v>
      </c>
      <c r="G201" s="220">
        <v>1</v>
      </c>
      <c r="H201" s="220"/>
      <c r="I201" s="220">
        <v>16.78</v>
      </c>
      <c r="J201" s="220">
        <f>G201*F201*E201-I201</f>
        <v>17.480600000000003</v>
      </c>
      <c r="K201" s="49"/>
      <c r="L201" s="49"/>
      <c r="M201" s="49"/>
      <c r="N201" s="49"/>
      <c r="O201" s="40"/>
    </row>
    <row r="202" spans="1:15">
      <c r="A202" s="43"/>
      <c r="B202" s="44"/>
      <c r="C202" s="45"/>
      <c r="D202" s="221" t="s">
        <v>723</v>
      </c>
      <c r="E202" s="220">
        <v>9.57</v>
      </c>
      <c r="F202" s="220" t="s">
        <v>181</v>
      </c>
      <c r="G202" s="220">
        <v>1</v>
      </c>
      <c r="H202" s="220"/>
      <c r="I202" s="220"/>
      <c r="J202" s="220">
        <f>E202*(3.65/2)*G202</f>
        <v>17.465250000000001</v>
      </c>
      <c r="K202" s="49"/>
      <c r="L202" s="49"/>
      <c r="M202" s="49"/>
      <c r="N202" s="49"/>
      <c r="O202" s="40"/>
    </row>
    <row r="203" spans="1:15">
      <c r="A203" s="43"/>
      <c r="B203" s="44"/>
      <c r="C203" s="45" t="s">
        <v>183</v>
      </c>
      <c r="D203" s="221" t="s">
        <v>723</v>
      </c>
      <c r="E203" s="220">
        <v>33.979999999999997</v>
      </c>
      <c r="F203" s="220">
        <v>0.5</v>
      </c>
      <c r="G203" s="220">
        <v>1</v>
      </c>
      <c r="H203" s="220"/>
      <c r="I203" s="220"/>
      <c r="J203" s="220">
        <f>G203*F203*E203</f>
        <v>16.989999999999998</v>
      </c>
      <c r="K203" s="49"/>
      <c r="L203" s="49"/>
      <c r="M203" s="49"/>
      <c r="N203" s="49"/>
      <c r="O203" s="40"/>
    </row>
    <row r="204" spans="1:15">
      <c r="A204" s="43"/>
      <c r="B204" s="44"/>
      <c r="C204" s="45" t="s">
        <v>184</v>
      </c>
      <c r="D204" s="221" t="s">
        <v>723</v>
      </c>
      <c r="E204" s="220">
        <v>4.1500000000000004</v>
      </c>
      <c r="F204" s="220">
        <v>4.76</v>
      </c>
      <c r="G204" s="220">
        <v>1</v>
      </c>
      <c r="H204" s="220"/>
      <c r="I204" s="220">
        <v>2.2000000000000002</v>
      </c>
      <c r="J204" s="220">
        <f>E204*F204*G204-I204</f>
        <v>17.554000000000002</v>
      </c>
      <c r="K204" s="49"/>
      <c r="L204" s="49"/>
      <c r="M204" s="49"/>
      <c r="N204" s="49"/>
      <c r="O204" s="40"/>
    </row>
    <row r="205" spans="1:15">
      <c r="A205" s="43"/>
      <c r="B205" s="44"/>
      <c r="C205" s="45"/>
      <c r="D205" s="221" t="s">
        <v>723</v>
      </c>
      <c r="E205" s="220">
        <v>9.57</v>
      </c>
      <c r="F205" s="220">
        <v>3.58</v>
      </c>
      <c r="G205" s="220">
        <v>1</v>
      </c>
      <c r="H205" s="220"/>
      <c r="I205" s="220">
        <v>2.88</v>
      </c>
      <c r="J205" s="220">
        <f>E205*F205*G205-I205</f>
        <v>31.380600000000005</v>
      </c>
      <c r="K205" s="49"/>
      <c r="L205" s="49"/>
      <c r="M205" s="49"/>
      <c r="N205" s="49"/>
      <c r="O205" s="40"/>
    </row>
    <row r="206" spans="1:15">
      <c r="A206" s="43"/>
      <c r="B206" s="44"/>
      <c r="C206" s="45"/>
      <c r="D206" s="221" t="s">
        <v>723</v>
      </c>
      <c r="E206" s="220">
        <v>9.57</v>
      </c>
      <c r="F206" s="220" t="s">
        <v>181</v>
      </c>
      <c r="G206" s="220">
        <v>1</v>
      </c>
      <c r="H206" s="220"/>
      <c r="I206" s="220"/>
      <c r="J206" s="220">
        <f>E206*(3.65/2)*G206</f>
        <v>17.465250000000001</v>
      </c>
      <c r="K206" s="49"/>
      <c r="L206" s="49"/>
      <c r="M206" s="49"/>
      <c r="N206" s="49"/>
      <c r="O206" s="40"/>
    </row>
    <row r="207" spans="1:15">
      <c r="A207" s="43"/>
      <c r="B207" s="44"/>
      <c r="C207" s="45" t="s">
        <v>185</v>
      </c>
      <c r="D207" s="221" t="s">
        <v>723</v>
      </c>
      <c r="E207" s="220">
        <v>21.95</v>
      </c>
      <c r="F207" s="220">
        <v>4.76</v>
      </c>
      <c r="G207" s="220">
        <v>1</v>
      </c>
      <c r="H207" s="220"/>
      <c r="I207" s="220">
        <v>9.92</v>
      </c>
      <c r="J207" s="220">
        <f>E207*F207*G207-I207</f>
        <v>94.561999999999983</v>
      </c>
      <c r="K207" s="49"/>
      <c r="L207" s="49"/>
      <c r="M207" s="49"/>
      <c r="N207" s="49"/>
      <c r="O207" s="40"/>
    </row>
    <row r="208" spans="1:15">
      <c r="A208" s="43"/>
      <c r="B208" s="44"/>
      <c r="C208" s="45"/>
      <c r="D208" s="221" t="s">
        <v>723</v>
      </c>
      <c r="E208" s="220">
        <v>21.95</v>
      </c>
      <c r="F208" s="220">
        <v>1.36</v>
      </c>
      <c r="G208" s="220">
        <v>1</v>
      </c>
      <c r="H208" s="220"/>
      <c r="I208" s="220"/>
      <c r="J208" s="220">
        <f>E208*F208*G208-I208</f>
        <v>29.852</v>
      </c>
      <c r="K208" s="49"/>
      <c r="L208" s="49"/>
      <c r="M208" s="48"/>
      <c r="N208" s="328"/>
      <c r="O208" s="40"/>
    </row>
    <row r="209" spans="1:15">
      <c r="A209" s="43"/>
      <c r="B209" s="44"/>
      <c r="C209" s="45" t="s">
        <v>186</v>
      </c>
      <c r="D209" s="221" t="s">
        <v>723</v>
      </c>
      <c r="E209" s="220">
        <v>21.95</v>
      </c>
      <c r="F209" s="220">
        <v>2.6</v>
      </c>
      <c r="G209" s="220">
        <v>1</v>
      </c>
      <c r="H209" s="220"/>
      <c r="I209" s="220">
        <v>12.22</v>
      </c>
      <c r="J209" s="220">
        <f>E209*F209*G209-I209</f>
        <v>44.85</v>
      </c>
      <c r="K209" s="49"/>
      <c r="L209" s="49"/>
      <c r="M209" s="48"/>
      <c r="N209" s="35"/>
      <c r="O209" s="40"/>
    </row>
    <row r="210" spans="1:15">
      <c r="A210" s="43"/>
      <c r="B210" s="44"/>
      <c r="C210" s="45" t="s">
        <v>805</v>
      </c>
      <c r="D210" s="221" t="s">
        <v>723</v>
      </c>
      <c r="E210" s="220"/>
      <c r="F210" s="220"/>
      <c r="G210" s="220"/>
      <c r="H210" s="220"/>
      <c r="I210" s="220"/>
      <c r="J210" s="343">
        <f>SUM(J200:J209)</f>
        <v>305.3537</v>
      </c>
      <c r="K210" s="49"/>
      <c r="L210" s="49"/>
      <c r="M210" s="48"/>
      <c r="N210" s="35"/>
      <c r="O210" s="40"/>
    </row>
    <row r="211" spans="1:15">
      <c r="A211" s="303" t="s">
        <v>859</v>
      </c>
      <c r="B211" s="304"/>
      <c r="C211" s="305" t="s">
        <v>172</v>
      </c>
      <c r="D211" s="338" t="s">
        <v>723</v>
      </c>
      <c r="E211" s="123"/>
      <c r="F211" s="121"/>
      <c r="G211" s="63"/>
      <c r="H211" s="122"/>
      <c r="I211" s="63"/>
      <c r="J211" s="63"/>
      <c r="K211" s="49"/>
      <c r="L211" s="49"/>
      <c r="M211" s="48"/>
      <c r="N211" s="35"/>
      <c r="O211" s="40"/>
    </row>
    <row r="212" spans="1:15">
      <c r="A212" s="303" t="s">
        <v>193</v>
      </c>
      <c r="B212" s="304"/>
      <c r="C212" s="305" t="s">
        <v>198</v>
      </c>
      <c r="D212" s="338" t="s">
        <v>723</v>
      </c>
      <c r="E212" s="174"/>
      <c r="F212" s="47"/>
      <c r="G212" s="53"/>
      <c r="H212" s="51"/>
      <c r="I212" s="53"/>
      <c r="J212" s="53"/>
      <c r="K212" s="49"/>
      <c r="L212" s="49"/>
      <c r="M212" s="48"/>
      <c r="N212" s="35"/>
      <c r="O212" s="40"/>
    </row>
    <row r="213" spans="1:15">
      <c r="A213" s="43"/>
      <c r="B213" s="44"/>
      <c r="C213" s="45" t="s">
        <v>183</v>
      </c>
      <c r="D213" s="221" t="s">
        <v>723</v>
      </c>
      <c r="E213" s="220">
        <v>33.979999999999997</v>
      </c>
      <c r="F213" s="220">
        <v>0.5</v>
      </c>
      <c r="G213" s="220">
        <v>1</v>
      </c>
      <c r="H213" s="220"/>
      <c r="I213" s="220"/>
      <c r="J213" s="343">
        <f>G213*F213*E213</f>
        <v>16.989999999999998</v>
      </c>
      <c r="K213" s="49"/>
      <c r="L213" s="49"/>
      <c r="M213" s="48"/>
      <c r="N213" s="35"/>
      <c r="O213" s="40"/>
    </row>
    <row r="214" spans="1:15">
      <c r="A214" s="303" t="s">
        <v>194</v>
      </c>
      <c r="B214" s="304"/>
      <c r="C214" s="305" t="s">
        <v>199</v>
      </c>
      <c r="D214" s="338" t="s">
        <v>723</v>
      </c>
      <c r="E214" s="174"/>
      <c r="F214" s="47"/>
      <c r="G214" s="53"/>
      <c r="H214" s="51"/>
      <c r="I214" s="53"/>
      <c r="J214" s="53"/>
      <c r="K214" s="49"/>
      <c r="L214" s="49"/>
      <c r="M214" s="48"/>
      <c r="N214" s="35"/>
      <c r="O214" s="40"/>
    </row>
    <row r="215" spans="1:15">
      <c r="A215" s="43"/>
      <c r="B215" s="44"/>
      <c r="C215" s="45" t="s">
        <v>788</v>
      </c>
      <c r="D215" s="221" t="s">
        <v>723</v>
      </c>
      <c r="E215" s="220">
        <v>7.5</v>
      </c>
      <c r="F215" s="220">
        <v>2.8</v>
      </c>
      <c r="G215" s="220">
        <v>2</v>
      </c>
      <c r="H215" s="220"/>
      <c r="I215" s="220">
        <v>8.0299999999999994</v>
      </c>
      <c r="J215" s="220">
        <f>G215*F215*E215-I215</f>
        <v>33.97</v>
      </c>
      <c r="K215" s="49"/>
      <c r="L215" s="49"/>
      <c r="M215" s="48"/>
      <c r="N215" s="35"/>
      <c r="O215" s="40"/>
    </row>
    <row r="216" spans="1:15">
      <c r="A216" s="43"/>
      <c r="B216" s="44"/>
      <c r="C216" s="45" t="s">
        <v>177</v>
      </c>
      <c r="D216" s="221" t="s">
        <v>723</v>
      </c>
      <c r="E216" s="220">
        <v>4.2699999999999996</v>
      </c>
      <c r="F216" s="220">
        <v>2.8</v>
      </c>
      <c r="G216" s="220">
        <v>2</v>
      </c>
      <c r="H216" s="220"/>
      <c r="I216" s="220">
        <v>2.88</v>
      </c>
      <c r="J216" s="220">
        <f>G216*F216*E216-I216</f>
        <v>21.031999999999996</v>
      </c>
      <c r="K216" s="49"/>
      <c r="L216" s="49"/>
      <c r="M216" s="48"/>
      <c r="N216" s="35"/>
      <c r="O216" s="40"/>
    </row>
    <row r="217" spans="1:15">
      <c r="A217" s="43"/>
      <c r="B217" s="44"/>
      <c r="C217" s="45" t="s">
        <v>20</v>
      </c>
      <c r="D217" s="221" t="s">
        <v>723</v>
      </c>
      <c r="E217" s="220">
        <v>3.6</v>
      </c>
      <c r="F217" s="220">
        <v>2.8</v>
      </c>
      <c r="G217" s="220">
        <v>2</v>
      </c>
      <c r="H217" s="220"/>
      <c r="I217" s="220">
        <v>1.06</v>
      </c>
      <c r="J217" s="220">
        <f>G217*F217*E217-I217</f>
        <v>19.100000000000001</v>
      </c>
      <c r="K217" s="49"/>
      <c r="L217" s="49"/>
      <c r="M217" s="48"/>
      <c r="N217" s="35"/>
      <c r="O217" s="40"/>
    </row>
    <row r="218" spans="1:15">
      <c r="A218" s="43"/>
      <c r="B218" s="44"/>
      <c r="C218" s="45" t="s">
        <v>22</v>
      </c>
      <c r="D218" s="221" t="s">
        <v>723</v>
      </c>
      <c r="E218" s="220">
        <v>7.37</v>
      </c>
      <c r="F218" s="220">
        <v>2.8</v>
      </c>
      <c r="G218" s="220">
        <v>2</v>
      </c>
      <c r="H218" s="220"/>
      <c r="I218" s="220">
        <v>3.12</v>
      </c>
      <c r="J218" s="220">
        <f>G218*F218*E218-I218</f>
        <v>38.152000000000001</v>
      </c>
      <c r="K218" s="49"/>
      <c r="L218" s="49"/>
      <c r="M218" s="48"/>
      <c r="N218" s="35"/>
      <c r="O218" s="40"/>
    </row>
    <row r="219" spans="1:15">
      <c r="A219" s="43"/>
      <c r="B219" s="44"/>
      <c r="C219" s="45" t="s">
        <v>23</v>
      </c>
      <c r="D219" s="221" t="s">
        <v>723</v>
      </c>
      <c r="E219" s="220">
        <v>7.37</v>
      </c>
      <c r="F219" s="220">
        <v>2.8</v>
      </c>
      <c r="G219" s="220">
        <v>2</v>
      </c>
      <c r="H219" s="220"/>
      <c r="I219" s="220">
        <v>3.84</v>
      </c>
      <c r="J219" s="220">
        <f>G219*F219*E219-I219</f>
        <v>37.432000000000002</v>
      </c>
      <c r="K219" s="49"/>
      <c r="L219" s="49"/>
      <c r="M219" s="48"/>
      <c r="N219" s="35"/>
      <c r="O219" s="40"/>
    </row>
    <row r="220" spans="1:15">
      <c r="A220" s="43"/>
      <c r="B220" s="44"/>
      <c r="C220" s="45" t="s">
        <v>805</v>
      </c>
      <c r="D220" s="221" t="s">
        <v>723</v>
      </c>
      <c r="E220" s="220"/>
      <c r="F220" s="220"/>
      <c r="G220" s="220"/>
      <c r="H220" s="220"/>
      <c r="I220" s="220"/>
      <c r="J220" s="343">
        <f>SUM(J215:J219)</f>
        <v>149.68600000000001</v>
      </c>
      <c r="K220" s="112"/>
      <c r="L220" s="112"/>
      <c r="M220" s="112"/>
      <c r="N220" s="35"/>
      <c r="O220" s="40"/>
    </row>
    <row r="221" spans="1:15">
      <c r="A221" s="303" t="s">
        <v>655</v>
      </c>
      <c r="B221" s="304"/>
      <c r="C221" s="305" t="s">
        <v>324</v>
      </c>
      <c r="D221" s="361" t="s">
        <v>723</v>
      </c>
      <c r="E221" s="174"/>
      <c r="F221" s="226"/>
      <c r="G221" s="444"/>
      <c r="H221" s="220"/>
      <c r="I221" s="220"/>
      <c r="J221" s="103"/>
      <c r="K221" s="112"/>
      <c r="L221" s="112"/>
      <c r="M221" s="112"/>
      <c r="N221" s="35"/>
      <c r="O221" s="40"/>
    </row>
    <row r="222" spans="1:15">
      <c r="A222" s="43" t="s">
        <v>853</v>
      </c>
      <c r="B222" s="44"/>
      <c r="C222" s="45" t="s">
        <v>133</v>
      </c>
      <c r="D222" s="404" t="s">
        <v>723</v>
      </c>
      <c r="E222" s="174">
        <v>15.38</v>
      </c>
      <c r="F222" s="226"/>
      <c r="G222" s="445">
        <v>1</v>
      </c>
      <c r="H222" s="220"/>
      <c r="I222" s="220"/>
      <c r="J222" s="103"/>
      <c r="K222" s="112"/>
      <c r="L222" s="112"/>
      <c r="M222" s="112"/>
      <c r="N222" s="35"/>
      <c r="O222" s="40"/>
    </row>
    <row r="223" spans="1:15">
      <c r="A223" s="43"/>
      <c r="B223" s="44"/>
      <c r="C223" s="45" t="s">
        <v>121</v>
      </c>
      <c r="D223" s="404" t="s">
        <v>723</v>
      </c>
      <c r="E223" s="53">
        <v>1.2</v>
      </c>
      <c r="F223" s="226"/>
      <c r="G223" s="380">
        <v>6</v>
      </c>
      <c r="H223" s="220"/>
      <c r="I223" s="220"/>
      <c r="J223" s="103"/>
      <c r="K223" s="112"/>
      <c r="L223" s="112"/>
      <c r="M223" s="112"/>
      <c r="N223" s="35"/>
      <c r="O223" s="40"/>
    </row>
    <row r="224" spans="1:15">
      <c r="A224" s="43"/>
      <c r="B224" s="44"/>
      <c r="C224" s="45" t="s">
        <v>142</v>
      </c>
      <c r="D224" s="404" t="s">
        <v>723</v>
      </c>
      <c r="E224" s="53">
        <v>2.2999999999999998</v>
      </c>
      <c r="F224" s="226"/>
      <c r="G224" s="383">
        <v>3</v>
      </c>
      <c r="H224" s="220"/>
      <c r="I224" s="220"/>
      <c r="J224" s="103"/>
      <c r="K224" s="112"/>
      <c r="L224" s="112"/>
      <c r="M224" s="112"/>
      <c r="N224" s="35"/>
      <c r="O224" s="40"/>
    </row>
    <row r="225" spans="1:21">
      <c r="A225" s="43"/>
      <c r="B225" s="44"/>
      <c r="C225" s="45" t="s">
        <v>805</v>
      </c>
      <c r="D225" s="404" t="s">
        <v>723</v>
      </c>
      <c r="E225" s="174"/>
      <c r="F225" s="226"/>
      <c r="G225" s="387">
        <f>SUM(G222:G224)</f>
        <v>10</v>
      </c>
      <c r="H225" s="220"/>
      <c r="I225" s="220"/>
      <c r="J225" s="103"/>
      <c r="K225" s="112"/>
      <c r="L225" s="112"/>
      <c r="M225" s="112"/>
      <c r="N225" s="35"/>
      <c r="O225" s="40"/>
    </row>
    <row r="226" spans="1:21">
      <c r="A226" s="303" t="s">
        <v>201</v>
      </c>
      <c r="B226" s="304"/>
      <c r="C226" s="305" t="s">
        <v>206</v>
      </c>
      <c r="D226" s="338" t="s">
        <v>723</v>
      </c>
      <c r="E226" s="173"/>
      <c r="F226" s="173"/>
      <c r="G226" s="571" t="s">
        <v>657</v>
      </c>
      <c r="H226" s="571" t="s">
        <v>917</v>
      </c>
      <c r="I226" s="571" t="s">
        <v>658</v>
      </c>
      <c r="J226" s="173"/>
      <c r="K226" s="1"/>
      <c r="L226" s="35"/>
      <c r="M226" s="1"/>
      <c r="O226" s="40"/>
    </row>
    <row r="227" spans="1:21">
      <c r="A227" s="43"/>
      <c r="B227" s="44"/>
      <c r="C227" s="45" t="s">
        <v>656</v>
      </c>
      <c r="D227" s="221" t="s">
        <v>723</v>
      </c>
      <c r="E227" s="220"/>
      <c r="F227" s="220"/>
      <c r="G227" s="220">
        <v>316.39999999999998</v>
      </c>
      <c r="H227" s="572">
        <v>-145.27000000000001</v>
      </c>
      <c r="I227" s="572">
        <v>-28.64</v>
      </c>
      <c r="J227" s="343">
        <f>G227+H227+I227</f>
        <v>142.48999999999995</v>
      </c>
      <c r="K227" s="48"/>
      <c r="L227" s="48"/>
      <c r="M227" s="48"/>
      <c r="O227" s="40"/>
    </row>
    <row r="228" spans="1:21">
      <c r="A228" s="35">
        <v>8</v>
      </c>
      <c r="B228" s="661" t="s">
        <v>200</v>
      </c>
      <c r="C228" s="661"/>
      <c r="D228" s="358"/>
      <c r="E228" s="58"/>
      <c r="F228" s="58"/>
      <c r="G228" s="112"/>
      <c r="H228" s="58"/>
      <c r="I228" s="112"/>
      <c r="J228" s="112"/>
      <c r="K228" s="49"/>
      <c r="L228" s="49"/>
      <c r="M228" s="49"/>
      <c r="O228" s="40"/>
    </row>
    <row r="229" spans="1:21">
      <c r="A229" s="303" t="s">
        <v>861</v>
      </c>
      <c r="B229" s="304"/>
      <c r="C229" s="305" t="s">
        <v>207</v>
      </c>
      <c r="D229" s="338" t="s">
        <v>723</v>
      </c>
      <c r="E229" s="142"/>
      <c r="F229" s="142"/>
      <c r="G229" s="103"/>
      <c r="H229" s="142"/>
      <c r="I229" s="103"/>
      <c r="J229" s="103"/>
      <c r="K229" s="49"/>
      <c r="L229" s="49"/>
      <c r="M229" s="49"/>
      <c r="O229" s="40"/>
    </row>
    <row r="230" spans="1:21">
      <c r="A230" s="43"/>
      <c r="B230" s="44"/>
      <c r="C230" s="45" t="s">
        <v>208</v>
      </c>
      <c r="D230" s="404" t="s">
        <v>723</v>
      </c>
      <c r="E230" s="53">
        <v>1.2</v>
      </c>
      <c r="F230" s="380">
        <v>0.6</v>
      </c>
      <c r="G230" s="381">
        <v>6</v>
      </c>
      <c r="H230" s="224" t="s">
        <v>140</v>
      </c>
      <c r="I230" s="51" t="s">
        <v>141</v>
      </c>
      <c r="J230" s="343">
        <f>G230*F230*E230</f>
        <v>4.3199999999999994</v>
      </c>
      <c r="K230" s="49"/>
      <c r="L230" s="49"/>
      <c r="M230" s="49"/>
      <c r="O230" s="40"/>
    </row>
    <row r="231" spans="1:21">
      <c r="A231" s="43"/>
      <c r="B231" s="44"/>
      <c r="C231" s="45" t="s">
        <v>209</v>
      </c>
      <c r="D231" s="404" t="s">
        <v>723</v>
      </c>
      <c r="E231" s="174">
        <v>2.97</v>
      </c>
      <c r="F231" s="383">
        <v>2.2999999999999998</v>
      </c>
      <c r="G231" s="383">
        <v>1</v>
      </c>
      <c r="H231" s="224" t="s">
        <v>140</v>
      </c>
      <c r="I231" s="51" t="s">
        <v>792</v>
      </c>
      <c r="J231" s="343">
        <f>G231*F231*E231</f>
        <v>6.8309999999999995</v>
      </c>
      <c r="K231" s="112"/>
      <c r="L231" s="112"/>
      <c r="M231" s="112"/>
      <c r="O231" s="40"/>
    </row>
    <row r="232" spans="1:21">
      <c r="A232" s="43"/>
      <c r="B232" s="44"/>
      <c r="C232" s="45" t="s">
        <v>805</v>
      </c>
      <c r="D232" s="221" t="s">
        <v>723</v>
      </c>
      <c r="E232" s="220"/>
      <c r="F232" s="220"/>
      <c r="G232" s="220"/>
      <c r="H232" s="220"/>
      <c r="I232" s="220"/>
      <c r="J232" s="343">
        <f>SUM(J230:J231)</f>
        <v>11.151</v>
      </c>
      <c r="K232" s="112"/>
      <c r="L232" s="112"/>
      <c r="M232" s="112"/>
      <c r="O232" s="40"/>
    </row>
    <row r="233" spans="1:21">
      <c r="A233" s="303" t="s">
        <v>210</v>
      </c>
      <c r="B233" s="304"/>
      <c r="C233" s="305" t="s">
        <v>213</v>
      </c>
      <c r="D233" s="338" t="s">
        <v>723</v>
      </c>
      <c r="E233" s="173"/>
      <c r="F233" s="173"/>
      <c r="G233" s="173"/>
      <c r="H233" s="173"/>
      <c r="I233" s="173"/>
      <c r="J233" s="173"/>
      <c r="K233" s="1"/>
      <c r="L233" s="1"/>
      <c r="M233" s="1"/>
      <c r="O233" s="40"/>
    </row>
    <row r="234" spans="1:21">
      <c r="A234" s="43"/>
      <c r="B234" s="44"/>
      <c r="C234" s="45" t="s">
        <v>214</v>
      </c>
      <c r="D234" s="221" t="s">
        <v>723</v>
      </c>
      <c r="E234" s="220">
        <v>1</v>
      </c>
      <c r="F234" s="220">
        <v>0.8</v>
      </c>
      <c r="G234" s="220">
        <v>1</v>
      </c>
      <c r="H234" s="220"/>
      <c r="I234" s="220"/>
      <c r="J234" s="220">
        <f>G234*F234*E234-I234</f>
        <v>0.8</v>
      </c>
      <c r="K234" s="1"/>
      <c r="L234" s="1"/>
      <c r="M234" s="1"/>
      <c r="O234" s="40"/>
    </row>
    <row r="235" spans="1:21">
      <c r="A235" s="43"/>
      <c r="B235" s="44"/>
      <c r="C235" s="45" t="s">
        <v>215</v>
      </c>
      <c r="D235" s="221" t="s">
        <v>723</v>
      </c>
      <c r="E235" s="220">
        <v>1</v>
      </c>
      <c r="F235" s="220">
        <v>0.8</v>
      </c>
      <c r="G235" s="220">
        <v>1</v>
      </c>
      <c r="H235" s="220"/>
      <c r="I235" s="220"/>
      <c r="J235" s="220">
        <f>G235*F235*E235-I235</f>
        <v>0.8</v>
      </c>
      <c r="O235" s="40"/>
    </row>
    <row r="236" spans="1:21">
      <c r="A236" s="43"/>
      <c r="B236" s="44"/>
      <c r="C236" s="45" t="s">
        <v>805</v>
      </c>
      <c r="D236" s="221" t="s">
        <v>723</v>
      </c>
      <c r="E236" s="220"/>
      <c r="F236" s="220"/>
      <c r="G236" s="220"/>
      <c r="H236" s="220"/>
      <c r="I236" s="220"/>
      <c r="J236" s="343">
        <f>SUM(J234:J235)</f>
        <v>1.6</v>
      </c>
      <c r="O236" s="40"/>
    </row>
    <row r="237" spans="1:21">
      <c r="A237" s="2">
        <v>9</v>
      </c>
      <c r="B237" s="663" t="s">
        <v>756</v>
      </c>
      <c r="C237" s="663"/>
      <c r="I237" s="12"/>
      <c r="J237" s="12"/>
      <c r="K237" s="12"/>
      <c r="O237" s="40"/>
    </row>
    <row r="238" spans="1:21">
      <c r="A238" s="303"/>
      <c r="B238" s="304"/>
      <c r="C238" s="305"/>
      <c r="D238" s="360"/>
      <c r="E238" s="340" t="s">
        <v>216</v>
      </c>
      <c r="F238" s="340" t="s">
        <v>221</v>
      </c>
      <c r="G238" s="340" t="s">
        <v>222</v>
      </c>
      <c r="H238" s="417" t="s">
        <v>223</v>
      </c>
      <c r="I238" s="38"/>
      <c r="J238" s="38"/>
      <c r="K238" s="35"/>
      <c r="L238" s="1"/>
      <c r="M238" s="35"/>
      <c r="O238" s="40"/>
      <c r="R238" s="56"/>
      <c r="S238" s="56"/>
      <c r="T238" s="56"/>
      <c r="U238" s="61"/>
    </row>
    <row r="239" spans="1:21">
      <c r="A239" s="397"/>
      <c r="B239" s="398"/>
      <c r="C239" s="399" t="s">
        <v>729</v>
      </c>
      <c r="D239" s="396" t="s">
        <v>723</v>
      </c>
      <c r="E239" s="59"/>
      <c r="F239" s="174"/>
      <c r="G239" s="53"/>
      <c r="H239" s="53"/>
      <c r="I239" s="49"/>
      <c r="J239" s="49"/>
      <c r="K239" s="49"/>
      <c r="L239" s="56"/>
      <c r="M239" s="359"/>
      <c r="O239" s="40"/>
      <c r="R239" s="56"/>
      <c r="S239" s="56"/>
      <c r="T239" s="56"/>
      <c r="U239" s="61"/>
    </row>
    <row r="240" spans="1:21">
      <c r="A240" s="43"/>
      <c r="B240" s="44"/>
      <c r="C240" s="45" t="s">
        <v>17</v>
      </c>
      <c r="D240" s="46" t="s">
        <v>723</v>
      </c>
      <c r="E240" s="53">
        <v>12</v>
      </c>
      <c r="F240" s="174"/>
      <c r="G240" s="53">
        <v>12</v>
      </c>
      <c r="H240" s="53">
        <v>12</v>
      </c>
      <c r="I240" s="49"/>
      <c r="J240" s="49"/>
      <c r="K240" s="49"/>
      <c r="L240" s="56"/>
      <c r="M240" s="359"/>
      <c r="O240" s="40"/>
      <c r="R240" s="56"/>
      <c r="S240" s="56"/>
      <c r="T240" s="56"/>
      <c r="U240" s="61"/>
    </row>
    <row r="241" spans="1:21">
      <c r="A241" s="16"/>
      <c r="B241" s="17"/>
      <c r="C241" s="18" t="s">
        <v>18</v>
      </c>
      <c r="D241" s="46" t="s">
        <v>723</v>
      </c>
      <c r="E241" s="52">
        <v>20</v>
      </c>
      <c r="F241" s="174"/>
      <c r="G241" s="53">
        <v>20</v>
      </c>
      <c r="H241" s="53">
        <v>20</v>
      </c>
      <c r="I241" s="49"/>
      <c r="J241" s="49"/>
      <c r="K241" s="49"/>
      <c r="L241" s="56"/>
      <c r="M241" s="359"/>
      <c r="O241" s="40"/>
      <c r="R241" s="56"/>
      <c r="S241" s="56"/>
      <c r="T241" s="56"/>
      <c r="U241" s="61"/>
    </row>
    <row r="242" spans="1:21">
      <c r="A242" s="16"/>
      <c r="B242" s="17"/>
      <c r="C242" s="18" t="s">
        <v>788</v>
      </c>
      <c r="D242" s="46" t="s">
        <v>723</v>
      </c>
      <c r="E242" s="52">
        <v>14</v>
      </c>
      <c r="F242" s="174"/>
      <c r="G242" s="53">
        <v>14</v>
      </c>
      <c r="H242" s="53">
        <v>14</v>
      </c>
      <c r="I242" s="49"/>
      <c r="J242" s="49"/>
      <c r="K242" s="49"/>
      <c r="L242" s="56"/>
      <c r="M242" s="359"/>
      <c r="O242" s="40"/>
      <c r="R242" s="56"/>
      <c r="S242" s="56"/>
      <c r="T242" s="56"/>
      <c r="U242" s="61"/>
    </row>
    <row r="243" spans="1:21">
      <c r="A243" s="16"/>
      <c r="B243" s="17"/>
      <c r="C243" s="18" t="s">
        <v>19</v>
      </c>
      <c r="D243" s="46" t="s">
        <v>723</v>
      </c>
      <c r="E243" s="52">
        <v>4.54</v>
      </c>
      <c r="F243" s="174">
        <v>4.54</v>
      </c>
      <c r="G243" s="53"/>
      <c r="H243" s="53">
        <v>4.54</v>
      </c>
      <c r="I243" s="49"/>
      <c r="J243" s="49"/>
      <c r="K243" s="49"/>
      <c r="L243" s="56"/>
      <c r="M243" s="359"/>
      <c r="O243" s="40"/>
      <c r="R243" s="56"/>
      <c r="S243" s="56"/>
      <c r="T243" s="56"/>
      <c r="U243" s="61"/>
    </row>
    <row r="244" spans="1:21">
      <c r="A244" s="16"/>
      <c r="B244" s="17"/>
      <c r="C244" s="18" t="s">
        <v>20</v>
      </c>
      <c r="D244" s="46" t="s">
        <v>723</v>
      </c>
      <c r="E244" s="52">
        <v>3.2</v>
      </c>
      <c r="F244" s="53">
        <v>3.2</v>
      </c>
      <c r="G244" s="53"/>
      <c r="H244" s="53">
        <v>3.2</v>
      </c>
      <c r="I244" s="49"/>
      <c r="J244" s="49"/>
      <c r="K244" s="49"/>
      <c r="L244" s="56"/>
      <c r="M244" s="359"/>
      <c r="O244" s="40"/>
      <c r="R244" s="56"/>
      <c r="S244" s="56"/>
      <c r="T244" s="56"/>
      <c r="U244" s="61"/>
    </row>
    <row r="245" spans="1:21">
      <c r="A245" s="16"/>
      <c r="B245" s="17"/>
      <c r="C245" s="18" t="s">
        <v>178</v>
      </c>
      <c r="D245" s="46" t="s">
        <v>723</v>
      </c>
      <c r="E245" s="52">
        <v>10</v>
      </c>
      <c r="F245" s="53"/>
      <c r="G245" s="53">
        <v>10</v>
      </c>
      <c r="H245" s="53">
        <v>10</v>
      </c>
      <c r="I245" s="49"/>
      <c r="J245" s="49"/>
      <c r="K245" s="49"/>
      <c r="L245" s="56"/>
      <c r="M245" s="359"/>
      <c r="O245" s="40"/>
      <c r="R245" s="56"/>
      <c r="S245" s="56"/>
      <c r="T245" s="56"/>
      <c r="U245" s="61"/>
    </row>
    <row r="246" spans="1:21">
      <c r="A246" s="16"/>
      <c r="B246" s="17"/>
      <c r="C246" s="18" t="s">
        <v>21</v>
      </c>
      <c r="D246" s="46" t="s">
        <v>723</v>
      </c>
      <c r="E246" s="52">
        <v>20</v>
      </c>
      <c r="F246" s="53"/>
      <c r="G246" s="53">
        <v>20</v>
      </c>
      <c r="H246" s="53">
        <v>20</v>
      </c>
      <c r="I246" s="49"/>
      <c r="J246" s="49"/>
      <c r="K246" s="49"/>
      <c r="L246" s="56"/>
      <c r="M246" s="359"/>
      <c r="O246" s="40"/>
      <c r="R246" s="1"/>
      <c r="S246" s="1"/>
      <c r="T246" s="1"/>
      <c r="U246" s="1"/>
    </row>
    <row r="247" spans="1:21">
      <c r="A247" s="16"/>
      <c r="B247" s="17"/>
      <c r="C247" s="18" t="s">
        <v>22</v>
      </c>
      <c r="D247" s="46" t="s">
        <v>723</v>
      </c>
      <c r="E247" s="52">
        <v>12.8</v>
      </c>
      <c r="F247" s="53"/>
      <c r="G247" s="53">
        <v>12.8</v>
      </c>
      <c r="H247" s="53">
        <v>12.8</v>
      </c>
      <c r="I247" s="49"/>
      <c r="J247" s="49"/>
      <c r="K247" s="49"/>
      <c r="L247" s="56"/>
      <c r="M247" s="359"/>
      <c r="O247" s="40"/>
      <c r="R247" s="1"/>
      <c r="S247" s="1"/>
      <c r="T247" s="1"/>
      <c r="U247" s="1"/>
    </row>
    <row r="248" spans="1:21">
      <c r="A248" s="16"/>
      <c r="B248" s="17"/>
      <c r="C248" s="18" t="s">
        <v>23</v>
      </c>
      <c r="D248" s="46" t="s">
        <v>723</v>
      </c>
      <c r="E248" s="52">
        <v>12.85</v>
      </c>
      <c r="F248" s="53"/>
      <c r="G248" s="53">
        <v>12.85</v>
      </c>
      <c r="H248" s="53">
        <v>12.85</v>
      </c>
      <c r="I248" s="49"/>
      <c r="J248" s="49"/>
      <c r="K248" s="49"/>
      <c r="L248" s="56"/>
      <c r="M248" s="359"/>
      <c r="O248" s="40"/>
      <c r="R248" s="1"/>
      <c r="S248" s="1"/>
      <c r="T248" s="1"/>
      <c r="U248" s="1"/>
    </row>
    <row r="249" spans="1:21">
      <c r="A249" s="16"/>
      <c r="B249" s="17"/>
      <c r="C249" s="18" t="s">
        <v>24</v>
      </c>
      <c r="D249" s="46" t="s">
        <v>723</v>
      </c>
      <c r="E249" s="52">
        <v>145.27000000000001</v>
      </c>
      <c r="F249" s="53"/>
      <c r="G249" s="53">
        <f>E249</f>
        <v>145.27000000000001</v>
      </c>
      <c r="H249" s="53">
        <f>G249</f>
        <v>145.27000000000001</v>
      </c>
      <c r="I249" s="49"/>
      <c r="J249" s="49"/>
      <c r="K249" s="49"/>
      <c r="L249" s="56"/>
      <c r="M249" s="359"/>
      <c r="O249" s="40"/>
      <c r="R249" s="1"/>
      <c r="S249" s="1"/>
      <c r="T249" s="1"/>
      <c r="U249" s="1"/>
    </row>
    <row r="250" spans="1:21">
      <c r="A250" s="16"/>
      <c r="B250" s="17"/>
      <c r="C250" s="18" t="s">
        <v>25</v>
      </c>
      <c r="D250" s="46" t="s">
        <v>723</v>
      </c>
      <c r="E250" s="52">
        <v>28.64</v>
      </c>
      <c r="F250" s="53"/>
      <c r="G250" s="53">
        <f>E250</f>
        <v>28.64</v>
      </c>
      <c r="H250" s="53">
        <f>G250</f>
        <v>28.64</v>
      </c>
      <c r="I250" s="49"/>
      <c r="J250" s="49"/>
      <c r="K250" s="49"/>
      <c r="L250" s="56"/>
      <c r="M250" s="359"/>
      <c r="O250" s="40"/>
      <c r="R250" s="1"/>
      <c r="S250" s="1"/>
      <c r="T250" s="1"/>
      <c r="U250" s="1"/>
    </row>
    <row r="251" spans="1:21">
      <c r="A251" s="16"/>
      <c r="B251" s="17"/>
      <c r="C251" s="18" t="s">
        <v>26</v>
      </c>
      <c r="D251" s="46" t="s">
        <v>723</v>
      </c>
      <c r="E251" s="52">
        <v>4.25</v>
      </c>
      <c r="F251" s="53">
        <v>4.25</v>
      </c>
      <c r="G251" s="53"/>
      <c r="H251" s="53">
        <v>4.25</v>
      </c>
      <c r="I251" s="49"/>
      <c r="J251" s="112"/>
      <c r="K251" s="112"/>
      <c r="L251" s="112"/>
      <c r="M251" s="112"/>
      <c r="O251" s="40"/>
    </row>
    <row r="252" spans="1:21">
      <c r="A252" s="16"/>
      <c r="B252" s="17"/>
      <c r="C252" s="18" t="s">
        <v>27</v>
      </c>
      <c r="D252" s="46" t="s">
        <v>723</v>
      </c>
      <c r="E252" s="52">
        <v>28.85</v>
      </c>
      <c r="F252" s="220"/>
      <c r="G252" s="223">
        <v>28.85</v>
      </c>
      <c r="H252" s="53">
        <v>28.85</v>
      </c>
      <c r="I252" s="49"/>
      <c r="J252" s="49"/>
      <c r="K252" s="49"/>
      <c r="L252" s="49"/>
      <c r="O252" s="40"/>
    </row>
    <row r="253" spans="1:21">
      <c r="A253" s="303" t="s">
        <v>866</v>
      </c>
      <c r="B253" s="304"/>
      <c r="C253" s="305" t="s">
        <v>863</v>
      </c>
      <c r="D253" s="338" t="s">
        <v>723</v>
      </c>
      <c r="E253" s="52"/>
      <c r="F253" s="220"/>
      <c r="G253" s="223"/>
      <c r="H253" s="53"/>
      <c r="I253" s="49"/>
      <c r="J253" s="49"/>
      <c r="K253" s="49"/>
      <c r="L253" s="49"/>
      <c r="O253" s="40"/>
    </row>
    <row r="254" spans="1:21">
      <c r="A254" s="43" t="s">
        <v>224</v>
      </c>
      <c r="B254" s="44"/>
      <c r="C254" s="45" t="s">
        <v>236</v>
      </c>
      <c r="D254" s="221" t="s">
        <v>723</v>
      </c>
      <c r="E254" s="52"/>
      <c r="F254" s="258"/>
      <c r="G254" s="103"/>
      <c r="H254" s="343">
        <f>SUM(H240:H252)</f>
        <v>316.40000000000003</v>
      </c>
      <c r="I254" s="112"/>
      <c r="J254" s="49"/>
      <c r="K254" s="49"/>
      <c r="L254" s="58"/>
      <c r="O254" s="40"/>
      <c r="R254" s="56"/>
      <c r="S254" s="56"/>
      <c r="T254" s="58"/>
    </row>
    <row r="255" spans="1:21">
      <c r="A255" s="353" t="s">
        <v>867</v>
      </c>
      <c r="B255" s="354"/>
      <c r="C255" s="355" t="s">
        <v>764</v>
      </c>
      <c r="D255" s="356" t="s">
        <v>723</v>
      </c>
      <c r="E255" s="52"/>
      <c r="F255" s="258"/>
      <c r="G255" s="103"/>
      <c r="H255" s="112"/>
      <c r="I255" s="112"/>
      <c r="J255" s="49"/>
      <c r="K255" s="49"/>
      <c r="L255" s="58"/>
      <c r="O255" s="40"/>
      <c r="R255" s="56"/>
      <c r="S255" s="56"/>
      <c r="T255" s="58"/>
    </row>
    <row r="256" spans="1:21">
      <c r="A256" s="43" t="s">
        <v>225</v>
      </c>
      <c r="B256" s="44"/>
      <c r="C256" s="45" t="s">
        <v>237</v>
      </c>
      <c r="D256" s="19" t="s">
        <v>723</v>
      </c>
      <c r="E256" s="174"/>
      <c r="F256" s="416">
        <f>SUM(F243:F251)</f>
        <v>11.99</v>
      </c>
      <c r="G256" s="53"/>
      <c r="H256" s="56"/>
      <c r="I256" s="49"/>
      <c r="J256" s="49"/>
      <c r="K256" s="49"/>
      <c r="L256" s="58"/>
      <c r="O256" s="40"/>
      <c r="R256" s="56"/>
      <c r="S256" s="56"/>
      <c r="T256" s="58"/>
    </row>
    <row r="257" spans="1:20">
      <c r="A257" s="43" t="s">
        <v>226</v>
      </c>
      <c r="B257" s="44"/>
      <c r="C257" s="45" t="s">
        <v>238</v>
      </c>
      <c r="D257" s="221" t="s">
        <v>723</v>
      </c>
      <c r="E257" s="174"/>
      <c r="F257" s="174"/>
      <c r="G257" s="343">
        <f>SUM(G240:G252)</f>
        <v>304.41000000000003</v>
      </c>
      <c r="H257" s="56"/>
      <c r="I257" s="49"/>
      <c r="J257" s="49"/>
      <c r="K257" s="49"/>
      <c r="L257" s="230"/>
      <c r="O257" s="40"/>
      <c r="R257" s="56"/>
      <c r="S257" s="56"/>
      <c r="T257" s="230"/>
    </row>
    <row r="258" spans="1:20">
      <c r="A258" s="303" t="s">
        <v>868</v>
      </c>
      <c r="B258" s="304"/>
      <c r="C258" s="305" t="s">
        <v>241</v>
      </c>
      <c r="D258" s="338" t="s">
        <v>723</v>
      </c>
      <c r="E258" s="174"/>
      <c r="F258" s="174"/>
      <c r="G258" s="53" t="s">
        <v>159</v>
      </c>
      <c r="H258" s="56"/>
      <c r="I258" s="49"/>
      <c r="J258" s="49"/>
      <c r="K258" s="49"/>
      <c r="L258" s="230"/>
      <c r="O258" s="40"/>
      <c r="R258" s="56"/>
      <c r="S258" s="56"/>
      <c r="T258" s="230"/>
    </row>
    <row r="259" spans="1:20">
      <c r="A259" s="43" t="s">
        <v>231</v>
      </c>
      <c r="B259" s="44"/>
      <c r="C259" s="45" t="s">
        <v>239</v>
      </c>
      <c r="D259" s="19" t="s">
        <v>723</v>
      </c>
      <c r="E259" s="174"/>
      <c r="F259" s="416">
        <f>F256</f>
        <v>11.99</v>
      </c>
      <c r="G259" s="53"/>
      <c r="H259" s="56"/>
      <c r="I259" s="49"/>
      <c r="J259" s="49"/>
      <c r="K259" s="49"/>
      <c r="L259" s="230"/>
      <c r="O259" s="40"/>
      <c r="R259" s="56"/>
      <c r="S259" s="56"/>
      <c r="T259" s="230"/>
    </row>
    <row r="260" spans="1:20">
      <c r="A260" s="43" t="s">
        <v>232</v>
      </c>
      <c r="B260" s="44"/>
      <c r="C260" s="45" t="s">
        <v>240</v>
      </c>
      <c r="D260" s="19" t="s">
        <v>723</v>
      </c>
      <c r="E260" s="174"/>
      <c r="F260" s="47"/>
      <c r="G260" s="343">
        <f>G257</f>
        <v>304.41000000000003</v>
      </c>
      <c r="H260" s="56"/>
      <c r="I260" s="49"/>
      <c r="J260" s="49"/>
      <c r="K260" s="49"/>
      <c r="L260" s="230"/>
      <c r="O260" s="40"/>
      <c r="R260" s="56"/>
      <c r="S260" s="56"/>
      <c r="T260" s="230"/>
    </row>
    <row r="261" spans="1:20">
      <c r="A261" s="303" t="s">
        <v>869</v>
      </c>
      <c r="B261" s="304"/>
      <c r="C261" s="305" t="s">
        <v>242</v>
      </c>
      <c r="D261" s="356" t="s">
        <v>723</v>
      </c>
      <c r="E261" s="174"/>
      <c r="F261" s="47"/>
      <c r="G261" s="53"/>
      <c r="H261" s="56"/>
      <c r="I261" s="112"/>
      <c r="J261" s="112"/>
      <c r="K261" s="112"/>
      <c r="L261" s="112"/>
      <c r="O261" s="40"/>
    </row>
    <row r="262" spans="1:20">
      <c r="A262" s="43" t="s">
        <v>233</v>
      </c>
      <c r="B262" s="44"/>
      <c r="C262" s="45" t="s">
        <v>243</v>
      </c>
      <c r="D262" s="19" t="s">
        <v>723</v>
      </c>
      <c r="E262" s="418" t="s">
        <v>244</v>
      </c>
      <c r="F262" s="418"/>
      <c r="G262" s="343">
        <v>81.2</v>
      </c>
      <c r="H262" s="9"/>
      <c r="I262" s="38"/>
      <c r="J262" s="12"/>
      <c r="K262" s="12"/>
      <c r="O262" s="40"/>
    </row>
    <row r="263" spans="1:20">
      <c r="A263" s="43" t="s">
        <v>234</v>
      </c>
      <c r="B263" s="44"/>
      <c r="C263" s="45" t="s">
        <v>245</v>
      </c>
      <c r="D263" s="221" t="s">
        <v>723</v>
      </c>
      <c r="E263" s="418" t="s">
        <v>244</v>
      </c>
      <c r="F263" s="418"/>
      <c r="G263" s="343">
        <v>31.94</v>
      </c>
      <c r="H263" s="9"/>
      <c r="I263" s="38"/>
      <c r="J263" s="12"/>
      <c r="K263" s="12"/>
      <c r="O263" s="40"/>
    </row>
    <row r="264" spans="1:20">
      <c r="A264" s="43" t="s">
        <v>438</v>
      </c>
      <c r="B264" s="44"/>
      <c r="C264" s="45" t="s">
        <v>157</v>
      </c>
      <c r="D264" s="221" t="s">
        <v>723</v>
      </c>
      <c r="E264" s="418" t="s">
        <v>244</v>
      </c>
      <c r="F264" s="418"/>
      <c r="G264" s="343">
        <v>9.99</v>
      </c>
      <c r="H264" s="9"/>
      <c r="I264" s="38"/>
      <c r="J264" s="12"/>
      <c r="K264" s="12"/>
      <c r="O264" s="40"/>
    </row>
    <row r="265" spans="1:20">
      <c r="A265" s="43" t="s">
        <v>298</v>
      </c>
      <c r="B265" s="44"/>
      <c r="C265" s="45" t="s">
        <v>158</v>
      </c>
      <c r="D265" s="221" t="s">
        <v>723</v>
      </c>
      <c r="E265" s="418" t="s">
        <v>244</v>
      </c>
      <c r="F265" s="418"/>
      <c r="G265" s="343">
        <v>4.3</v>
      </c>
      <c r="H265" s="9"/>
      <c r="I265" s="38"/>
      <c r="J265" s="12"/>
      <c r="K265" s="12"/>
      <c r="O265" s="40"/>
    </row>
    <row r="266" spans="1:20">
      <c r="A266" s="303" t="s">
        <v>870</v>
      </c>
      <c r="B266" s="304"/>
      <c r="C266" s="305" t="s">
        <v>796</v>
      </c>
      <c r="D266" s="338" t="s">
        <v>723</v>
      </c>
      <c r="E266" s="340" t="s">
        <v>927</v>
      </c>
      <c r="F266" s="340" t="s">
        <v>726</v>
      </c>
      <c r="G266" s="417" t="s">
        <v>33</v>
      </c>
      <c r="H266" s="12"/>
      <c r="I266" s="12"/>
      <c r="J266" s="12"/>
      <c r="K266" s="12"/>
      <c r="O266" s="40"/>
    </row>
    <row r="267" spans="1:20">
      <c r="A267" s="303" t="s">
        <v>246</v>
      </c>
      <c r="B267" s="304"/>
      <c r="C267" s="305" t="s">
        <v>255</v>
      </c>
      <c r="D267" s="338" t="s">
        <v>723</v>
      </c>
      <c r="E267" s="142"/>
      <c r="F267" s="142"/>
      <c r="G267" s="53"/>
      <c r="H267" s="420"/>
      <c r="I267" s="420"/>
      <c r="J267" s="12"/>
      <c r="K267" s="12"/>
      <c r="O267" s="40"/>
    </row>
    <row r="268" spans="1:20">
      <c r="A268" s="43"/>
      <c r="B268" s="44"/>
      <c r="C268" s="45" t="s">
        <v>250</v>
      </c>
      <c r="D268" s="221" t="s">
        <v>723</v>
      </c>
      <c r="E268" s="53">
        <v>0.8</v>
      </c>
      <c r="F268" s="53">
        <v>8</v>
      </c>
      <c r="G268" s="53">
        <f t="shared" ref="G268:G273" si="8">F268*E268</f>
        <v>6.4</v>
      </c>
      <c r="H268" s="420"/>
      <c r="I268" s="420"/>
      <c r="J268" s="12"/>
      <c r="K268" s="12"/>
      <c r="O268" s="40"/>
    </row>
    <row r="269" spans="1:20">
      <c r="A269" s="43"/>
      <c r="B269" s="44"/>
      <c r="C269" s="45" t="s">
        <v>251</v>
      </c>
      <c r="D269" s="221" t="s">
        <v>723</v>
      </c>
      <c r="E269" s="53">
        <v>0.7</v>
      </c>
      <c r="F269" s="53">
        <v>1</v>
      </c>
      <c r="G269" s="53">
        <f t="shared" si="8"/>
        <v>0.7</v>
      </c>
      <c r="H269" s="420"/>
      <c r="I269" s="420"/>
      <c r="J269" s="12"/>
      <c r="K269" s="12"/>
      <c r="O269" s="40"/>
    </row>
    <row r="270" spans="1:20">
      <c r="A270" s="43"/>
      <c r="B270" s="44"/>
      <c r="C270" s="45" t="s">
        <v>252</v>
      </c>
      <c r="D270" s="221" t="s">
        <v>723</v>
      </c>
      <c r="E270" s="53">
        <v>1</v>
      </c>
      <c r="F270" s="53">
        <v>1</v>
      </c>
      <c r="G270" s="53">
        <f t="shared" si="8"/>
        <v>1</v>
      </c>
      <c r="H270" s="420"/>
      <c r="I270" s="420"/>
      <c r="J270" s="12"/>
      <c r="K270" s="12"/>
      <c r="O270" s="40"/>
    </row>
    <row r="271" spans="1:20">
      <c r="A271" s="43"/>
      <c r="B271" s="44"/>
      <c r="C271" s="45" t="s">
        <v>253</v>
      </c>
      <c r="D271" s="221" t="s">
        <v>723</v>
      </c>
      <c r="E271" s="53">
        <v>2.94</v>
      </c>
      <c r="F271" s="53">
        <v>1</v>
      </c>
      <c r="G271" s="53">
        <f t="shared" si="8"/>
        <v>2.94</v>
      </c>
      <c r="H271" s="420"/>
      <c r="I271" s="420"/>
      <c r="J271" s="12"/>
      <c r="K271" s="12"/>
      <c r="O271" s="40"/>
    </row>
    <row r="272" spans="1:20">
      <c r="A272" s="43"/>
      <c r="B272" s="44"/>
      <c r="C272" s="45" t="s">
        <v>676</v>
      </c>
      <c r="D272" s="221" t="s">
        <v>723</v>
      </c>
      <c r="E272" s="53">
        <v>2.2999999999999998</v>
      </c>
      <c r="F272" s="53">
        <v>1</v>
      </c>
      <c r="G272" s="53">
        <f t="shared" si="8"/>
        <v>2.2999999999999998</v>
      </c>
      <c r="H272" s="420"/>
      <c r="I272" s="420"/>
      <c r="J272" s="12"/>
      <c r="K272" s="12"/>
      <c r="O272" s="40"/>
    </row>
    <row r="273" spans="1:15">
      <c r="A273" s="43"/>
      <c r="B273" s="44"/>
      <c r="C273" s="45" t="s">
        <v>254</v>
      </c>
      <c r="D273" s="221" t="s">
        <v>723</v>
      </c>
      <c r="E273" s="53">
        <v>1.8</v>
      </c>
      <c r="F273" s="53">
        <v>1</v>
      </c>
      <c r="G273" s="53">
        <f t="shared" si="8"/>
        <v>1.8</v>
      </c>
      <c r="H273" s="420"/>
      <c r="I273" s="420"/>
      <c r="J273" s="12"/>
      <c r="K273" s="12"/>
      <c r="O273" s="40"/>
    </row>
    <row r="274" spans="1:15">
      <c r="A274" s="43"/>
      <c r="B274" s="44"/>
      <c r="C274" s="45" t="s">
        <v>805</v>
      </c>
      <c r="D274" s="221" t="s">
        <v>723</v>
      </c>
      <c r="E274" s="53"/>
      <c r="F274" s="53"/>
      <c r="G274" s="343">
        <f>SUM(G268:G273)</f>
        <v>15.14</v>
      </c>
      <c r="H274" s="420"/>
      <c r="I274" s="420"/>
      <c r="J274" s="12"/>
      <c r="K274" s="12"/>
      <c r="O274" s="40"/>
    </row>
    <row r="275" spans="1:15">
      <c r="A275" s="303" t="s">
        <v>247</v>
      </c>
      <c r="B275" s="304"/>
      <c r="C275" s="305" t="s">
        <v>259</v>
      </c>
      <c r="D275" s="338" t="s">
        <v>723</v>
      </c>
      <c r="E275" s="53"/>
      <c r="F275" s="53"/>
      <c r="G275" s="53"/>
      <c r="H275" s="420"/>
      <c r="I275" s="420"/>
      <c r="J275" s="12"/>
      <c r="K275" s="12"/>
      <c r="O275" s="40"/>
    </row>
    <row r="276" spans="1:15">
      <c r="A276" s="43"/>
      <c r="B276" s="44"/>
      <c r="C276" s="45" t="s">
        <v>92</v>
      </c>
      <c r="D276" s="221" t="s">
        <v>723</v>
      </c>
      <c r="E276" s="53">
        <v>3.7</v>
      </c>
      <c r="F276" s="53">
        <v>3</v>
      </c>
      <c r="G276" s="53">
        <f>F276*E276</f>
        <v>11.100000000000001</v>
      </c>
      <c r="H276" s="420"/>
      <c r="I276" s="420"/>
      <c r="J276" s="12"/>
      <c r="K276" s="12"/>
      <c r="O276" s="40"/>
    </row>
    <row r="277" spans="1:15">
      <c r="A277" s="43"/>
      <c r="B277" s="44"/>
      <c r="C277" s="45" t="s">
        <v>260</v>
      </c>
      <c r="D277" s="221" t="s">
        <v>723</v>
      </c>
      <c r="E277" s="53">
        <v>11.94</v>
      </c>
      <c r="F277" s="53">
        <v>1</v>
      </c>
      <c r="G277" s="53">
        <f>F277*E277</f>
        <v>11.94</v>
      </c>
      <c r="H277" s="420"/>
      <c r="I277" s="420"/>
      <c r="J277" s="12"/>
      <c r="K277" s="12"/>
      <c r="O277" s="40"/>
    </row>
    <row r="278" spans="1:15">
      <c r="A278" s="43"/>
      <c r="B278" s="44"/>
      <c r="C278" s="45" t="s">
        <v>677</v>
      </c>
      <c r="D278" s="221" t="s">
        <v>723</v>
      </c>
      <c r="E278" s="53">
        <v>10.4</v>
      </c>
      <c r="F278" s="53">
        <v>1</v>
      </c>
      <c r="G278" s="53">
        <f>F278*E278</f>
        <v>10.4</v>
      </c>
      <c r="H278" s="420"/>
      <c r="I278" s="420"/>
      <c r="J278" s="12"/>
      <c r="K278" s="12"/>
      <c r="O278" s="40"/>
    </row>
    <row r="279" spans="1:15">
      <c r="A279" s="43"/>
      <c r="B279" s="44"/>
      <c r="C279" s="45" t="s">
        <v>261</v>
      </c>
      <c r="D279" s="221" t="s">
        <v>723</v>
      </c>
      <c r="E279" s="53">
        <v>27.92</v>
      </c>
      <c r="F279" s="53">
        <v>1</v>
      </c>
      <c r="G279" s="53">
        <f>F279*E279</f>
        <v>27.92</v>
      </c>
      <c r="H279" s="420"/>
      <c r="I279" s="420"/>
      <c r="J279" s="12"/>
      <c r="K279" s="12"/>
      <c r="O279" s="40"/>
    </row>
    <row r="280" spans="1:15">
      <c r="A280" s="43"/>
      <c r="B280" s="44"/>
      <c r="C280" s="45" t="s">
        <v>25</v>
      </c>
      <c r="D280" s="221" t="s">
        <v>723</v>
      </c>
      <c r="E280" s="53">
        <v>21.42</v>
      </c>
      <c r="F280" s="53">
        <v>1</v>
      </c>
      <c r="G280" s="53">
        <f>F280*E280</f>
        <v>21.42</v>
      </c>
      <c r="H280" s="420"/>
      <c r="I280" s="420"/>
      <c r="J280" s="12"/>
      <c r="K280" s="12"/>
      <c r="O280" s="40"/>
    </row>
    <row r="281" spans="1:15">
      <c r="A281" s="43"/>
      <c r="B281" s="44"/>
      <c r="C281" s="45" t="s">
        <v>805</v>
      </c>
      <c r="D281" s="221" t="s">
        <v>723</v>
      </c>
      <c r="E281" s="53"/>
      <c r="F281" s="53"/>
      <c r="G281" s="343">
        <f>SUM(G276:G280)</f>
        <v>82.78</v>
      </c>
      <c r="H281" s="12"/>
      <c r="I281" s="12"/>
      <c r="J281" s="12"/>
      <c r="K281" s="12"/>
      <c r="O281" s="40"/>
    </row>
    <row r="282" spans="1:15">
      <c r="A282" s="303" t="s">
        <v>258</v>
      </c>
      <c r="B282" s="304"/>
      <c r="C282" s="305" t="s">
        <v>262</v>
      </c>
      <c r="D282" s="338" t="s">
        <v>723</v>
      </c>
      <c r="E282" s="417" t="s">
        <v>217</v>
      </c>
      <c r="F282" s="56"/>
      <c r="G282" s="112"/>
      <c r="H282" s="12"/>
      <c r="I282" s="12"/>
      <c r="J282" s="12"/>
      <c r="K282" s="12"/>
      <c r="O282" s="40"/>
    </row>
    <row r="283" spans="1:15">
      <c r="A283" s="43"/>
      <c r="B283" s="44"/>
      <c r="C283" s="45" t="s">
        <v>17</v>
      </c>
      <c r="D283" s="221" t="s">
        <v>723</v>
      </c>
      <c r="E283" s="53">
        <v>13.2</v>
      </c>
      <c r="F283" s="56"/>
      <c r="G283" s="112"/>
      <c r="H283" s="12"/>
      <c r="I283" s="12"/>
      <c r="J283" s="12"/>
      <c r="K283" s="12"/>
      <c r="O283" s="40"/>
    </row>
    <row r="284" spans="1:15">
      <c r="A284" s="43"/>
      <c r="B284" s="44"/>
      <c r="C284" s="45" t="s">
        <v>18</v>
      </c>
      <c r="D284" s="221" t="s">
        <v>723</v>
      </c>
      <c r="E284" s="53">
        <v>17.2</v>
      </c>
      <c r="F284" s="56"/>
      <c r="G284" s="112"/>
      <c r="H284" s="12"/>
      <c r="I284" s="12"/>
      <c r="J284" s="12"/>
      <c r="K284" s="12"/>
      <c r="O284" s="40"/>
    </row>
    <row r="285" spans="1:15">
      <c r="A285" s="43"/>
      <c r="B285" s="44"/>
      <c r="C285" s="18" t="s">
        <v>788</v>
      </c>
      <c r="D285" s="221" t="s">
        <v>723</v>
      </c>
      <c r="E285" s="53"/>
      <c r="F285" s="56"/>
      <c r="G285" s="112"/>
      <c r="H285" s="12"/>
      <c r="I285" s="12"/>
      <c r="J285" s="12"/>
      <c r="K285" s="12"/>
      <c r="O285" s="40"/>
    </row>
    <row r="286" spans="1:15">
      <c r="A286" s="43"/>
      <c r="B286" s="44"/>
      <c r="C286" s="18" t="s">
        <v>19</v>
      </c>
      <c r="D286" s="221" t="s">
        <v>723</v>
      </c>
      <c r="E286" s="53"/>
      <c r="F286" s="56"/>
      <c r="G286" s="112"/>
      <c r="H286" s="12"/>
      <c r="I286" s="12"/>
      <c r="J286" s="12"/>
      <c r="K286" s="12"/>
      <c r="O286" s="40"/>
    </row>
    <row r="287" spans="1:15">
      <c r="A287" s="43"/>
      <c r="B287" s="44"/>
      <c r="C287" s="18" t="s">
        <v>20</v>
      </c>
      <c r="D287" s="221" t="s">
        <v>723</v>
      </c>
      <c r="E287" s="53"/>
      <c r="F287" s="56"/>
      <c r="G287" s="112"/>
      <c r="H287" s="12"/>
      <c r="I287" s="12"/>
      <c r="J287" s="12"/>
      <c r="K287" s="12"/>
      <c r="O287" s="40"/>
    </row>
    <row r="288" spans="1:15">
      <c r="A288" s="43"/>
      <c r="B288" s="44"/>
      <c r="C288" s="18" t="s">
        <v>21</v>
      </c>
      <c r="D288" s="221" t="s">
        <v>723</v>
      </c>
      <c r="E288" s="53">
        <v>17.2</v>
      </c>
      <c r="F288" s="56"/>
      <c r="G288" s="112"/>
      <c r="H288" s="12"/>
      <c r="I288" s="12"/>
      <c r="J288" s="12"/>
      <c r="K288" s="12"/>
      <c r="O288" s="40"/>
    </row>
    <row r="289" spans="1:15">
      <c r="A289" s="43"/>
      <c r="B289" s="44"/>
      <c r="C289" s="18" t="s">
        <v>22</v>
      </c>
      <c r="D289" s="221" t="s">
        <v>723</v>
      </c>
      <c r="E289" s="53"/>
      <c r="F289" s="56"/>
      <c r="G289" s="112"/>
      <c r="H289" s="12"/>
      <c r="I289" s="12"/>
      <c r="J289" s="12"/>
      <c r="K289" s="12"/>
      <c r="O289" s="40"/>
    </row>
    <row r="290" spans="1:15">
      <c r="A290" s="43"/>
      <c r="B290" s="44"/>
      <c r="C290" s="18" t="s">
        <v>23</v>
      </c>
      <c r="D290" s="221" t="s">
        <v>723</v>
      </c>
      <c r="E290" s="53"/>
      <c r="F290" s="56"/>
      <c r="G290" s="112"/>
      <c r="H290" s="12"/>
      <c r="I290" s="12"/>
      <c r="J290" s="12"/>
      <c r="K290" s="12"/>
      <c r="O290" s="40"/>
    </row>
    <row r="291" spans="1:15">
      <c r="A291" s="43"/>
      <c r="B291" s="44"/>
      <c r="C291" s="18" t="s">
        <v>24</v>
      </c>
      <c r="D291" s="221" t="s">
        <v>723</v>
      </c>
      <c r="E291" s="53">
        <v>47.46</v>
      </c>
      <c r="F291" s="56"/>
      <c r="G291" s="112"/>
      <c r="H291" s="12"/>
      <c r="I291" s="12"/>
      <c r="J291" s="12"/>
      <c r="K291" s="12"/>
      <c r="O291" s="40"/>
    </row>
    <row r="292" spans="1:15">
      <c r="A292" s="43"/>
      <c r="B292" s="44"/>
      <c r="C292" s="18" t="s">
        <v>25</v>
      </c>
      <c r="D292" s="221" t="s">
        <v>723</v>
      </c>
      <c r="E292" s="53">
        <v>24.8</v>
      </c>
      <c r="F292" s="56"/>
      <c r="G292" s="112"/>
      <c r="H292" s="12"/>
      <c r="I292" s="12"/>
      <c r="J292" s="12"/>
      <c r="K292" s="12"/>
      <c r="O292" s="40"/>
    </row>
    <row r="293" spans="1:15">
      <c r="A293" s="43"/>
      <c r="B293" s="44"/>
      <c r="C293" s="18" t="s">
        <v>26</v>
      </c>
      <c r="D293" s="221" t="s">
        <v>723</v>
      </c>
      <c r="E293" s="53">
        <v>1.8</v>
      </c>
      <c r="F293" s="56"/>
      <c r="G293" s="112"/>
      <c r="H293" s="12"/>
      <c r="I293" s="12"/>
      <c r="J293" s="12"/>
      <c r="K293" s="12"/>
      <c r="O293" s="40"/>
    </row>
    <row r="294" spans="1:15">
      <c r="A294" s="43"/>
      <c r="B294" s="44"/>
      <c r="C294" s="18" t="s">
        <v>27</v>
      </c>
      <c r="D294" s="221" t="s">
        <v>723</v>
      </c>
      <c r="E294" s="53">
        <v>22</v>
      </c>
      <c r="F294" s="56"/>
      <c r="G294" s="112"/>
      <c r="H294" s="12"/>
      <c r="I294" s="12"/>
      <c r="J294" s="12"/>
      <c r="K294" s="12"/>
      <c r="O294" s="40"/>
    </row>
    <row r="295" spans="1:15">
      <c r="A295" s="43"/>
      <c r="B295" s="44"/>
      <c r="C295" s="45" t="s">
        <v>805</v>
      </c>
      <c r="D295" s="221" t="s">
        <v>723</v>
      </c>
      <c r="E295" s="317">
        <f>SUM(E283:E294)</f>
        <v>143.66</v>
      </c>
      <c r="F295" s="56"/>
      <c r="G295" s="112"/>
      <c r="H295" s="12"/>
      <c r="I295" s="12"/>
      <c r="J295" s="12"/>
      <c r="K295" s="12"/>
      <c r="O295" s="40"/>
    </row>
    <row r="296" spans="1:15">
      <c r="A296" s="2">
        <v>10</v>
      </c>
      <c r="B296" s="683" t="str">
        <f>PLANILHA!D110</f>
        <v xml:space="preserve">COBERTURA </v>
      </c>
      <c r="C296" s="683"/>
      <c r="E296" s="11"/>
      <c r="F296" s="8"/>
      <c r="G296" s="12"/>
      <c r="H296" s="12"/>
      <c r="I296" s="12"/>
      <c r="J296" s="12"/>
      <c r="K296" s="12"/>
      <c r="O296" s="40"/>
    </row>
    <row r="297" spans="1:15">
      <c r="A297" s="303" t="s">
        <v>872</v>
      </c>
      <c r="B297" s="304"/>
      <c r="C297" s="305" t="s">
        <v>267</v>
      </c>
      <c r="D297" s="306" t="s">
        <v>723</v>
      </c>
      <c r="E297" s="340" t="s">
        <v>724</v>
      </c>
      <c r="F297" s="339" t="s">
        <v>722</v>
      </c>
      <c r="G297" s="417" t="s">
        <v>731</v>
      </c>
      <c r="H297" s="38"/>
      <c r="I297" s="9"/>
      <c r="J297" s="9"/>
      <c r="K297" s="9"/>
      <c r="M297" s="276"/>
      <c r="O297" s="40"/>
    </row>
    <row r="298" spans="1:15">
      <c r="A298" s="43" t="s">
        <v>873</v>
      </c>
      <c r="B298" s="44"/>
      <c r="C298" s="45" t="s">
        <v>272</v>
      </c>
      <c r="D298" s="46" t="s">
        <v>723</v>
      </c>
      <c r="E298" s="52">
        <v>21.95</v>
      </c>
      <c r="F298" s="50">
        <v>3.8</v>
      </c>
      <c r="G298" s="419">
        <f>F298*E298</f>
        <v>83.41</v>
      </c>
      <c r="H298" s="112"/>
      <c r="I298" s="1"/>
      <c r="J298" s="1"/>
      <c r="K298" s="1"/>
      <c r="O298" s="40"/>
    </row>
    <row r="299" spans="1:15">
      <c r="A299" s="16" t="s">
        <v>268</v>
      </c>
      <c r="B299" s="17"/>
      <c r="C299" s="18" t="s">
        <v>273</v>
      </c>
      <c r="D299" s="19" t="s">
        <v>723</v>
      </c>
      <c r="E299" s="52">
        <f>E298</f>
        <v>21.95</v>
      </c>
      <c r="F299" s="50">
        <v>9.74</v>
      </c>
      <c r="G299" s="419">
        <f>F299*E299</f>
        <v>213.79300000000001</v>
      </c>
      <c r="H299" s="112"/>
      <c r="I299" s="1"/>
      <c r="J299" s="1"/>
      <c r="K299" s="1"/>
      <c r="O299" s="40"/>
    </row>
    <row r="300" spans="1:15">
      <c r="A300" s="43" t="s">
        <v>269</v>
      </c>
      <c r="B300" s="44"/>
      <c r="C300" s="45" t="s">
        <v>274</v>
      </c>
      <c r="D300" s="221" t="s">
        <v>723</v>
      </c>
      <c r="E300" s="52">
        <v>21.95</v>
      </c>
      <c r="F300" s="50">
        <v>3.8</v>
      </c>
      <c r="G300" s="419">
        <f>F300*E300</f>
        <v>83.41</v>
      </c>
      <c r="H300" s="112"/>
      <c r="I300" s="1"/>
      <c r="J300" s="1"/>
      <c r="K300" s="1"/>
      <c r="O300" s="40"/>
    </row>
    <row r="301" spans="1:15">
      <c r="A301" s="43" t="s">
        <v>270</v>
      </c>
      <c r="B301" s="44"/>
      <c r="C301" s="45" t="s">
        <v>275</v>
      </c>
      <c r="D301" s="221" t="s">
        <v>723</v>
      </c>
      <c r="E301" s="52">
        <f>E300</f>
        <v>21.95</v>
      </c>
      <c r="F301" s="50">
        <v>9.74</v>
      </c>
      <c r="G301" s="419">
        <f>F301*E301</f>
        <v>213.79300000000001</v>
      </c>
      <c r="H301" s="112"/>
      <c r="I301" s="1"/>
      <c r="J301" s="1"/>
      <c r="K301" s="1"/>
      <c r="O301" s="40"/>
    </row>
    <row r="302" spans="1:15">
      <c r="A302" s="303" t="s">
        <v>874</v>
      </c>
      <c r="B302" s="304"/>
      <c r="C302" s="305" t="s">
        <v>271</v>
      </c>
      <c r="D302" s="338" t="s">
        <v>723</v>
      </c>
      <c r="E302" s="334"/>
      <c r="F302" s="432"/>
      <c r="G302" s="334"/>
      <c r="H302" s="112"/>
      <c r="I302" s="1"/>
      <c r="J302" s="1"/>
      <c r="K302" s="1"/>
      <c r="O302" s="40"/>
    </row>
    <row r="303" spans="1:15">
      <c r="A303" s="303" t="s">
        <v>875</v>
      </c>
      <c r="B303" s="304"/>
      <c r="C303" s="305" t="s">
        <v>78</v>
      </c>
      <c r="D303" s="306" t="s">
        <v>723</v>
      </c>
      <c r="E303" s="344" t="s">
        <v>726</v>
      </c>
      <c r="F303" s="403" t="s">
        <v>721</v>
      </c>
      <c r="G303" s="344" t="s">
        <v>69</v>
      </c>
      <c r="H303" s="326"/>
      <c r="I303" s="326"/>
      <c r="J303" s="1"/>
      <c r="K303" s="1"/>
      <c r="O303" s="40"/>
    </row>
    <row r="304" spans="1:15">
      <c r="A304" s="43"/>
      <c r="B304" s="44"/>
      <c r="C304" s="45" t="s">
        <v>79</v>
      </c>
      <c r="D304" s="46" t="s">
        <v>723</v>
      </c>
      <c r="E304" s="220">
        <v>2</v>
      </c>
      <c r="F304" s="157">
        <v>4</v>
      </c>
      <c r="G304" s="220">
        <f>F304*E304</f>
        <v>8</v>
      </c>
      <c r="H304" s="49"/>
      <c r="I304" s="49"/>
      <c r="J304" s="1"/>
      <c r="K304" s="1"/>
      <c r="O304" s="40"/>
    </row>
    <row r="305" spans="1:15">
      <c r="A305" s="43"/>
      <c r="B305" s="44"/>
      <c r="C305" s="45" t="s">
        <v>79</v>
      </c>
      <c r="D305" s="46" t="s">
        <v>723</v>
      </c>
      <c r="E305" s="220">
        <v>1</v>
      </c>
      <c r="F305" s="157">
        <v>20.89</v>
      </c>
      <c r="G305" s="220">
        <f>F305*E305</f>
        <v>20.89</v>
      </c>
      <c r="H305" s="49"/>
      <c r="I305" s="49"/>
      <c r="J305" s="1"/>
      <c r="K305" s="1"/>
      <c r="O305" s="40"/>
    </row>
    <row r="306" spans="1:15">
      <c r="A306" s="43"/>
      <c r="B306" s="44"/>
      <c r="C306" s="45" t="s">
        <v>80</v>
      </c>
      <c r="D306" s="46" t="s">
        <v>723</v>
      </c>
      <c r="E306" s="220">
        <v>1</v>
      </c>
      <c r="F306" s="157">
        <v>21.69</v>
      </c>
      <c r="G306" s="220">
        <f>F306*E306</f>
        <v>21.69</v>
      </c>
      <c r="H306" s="49"/>
      <c r="I306" s="49"/>
      <c r="J306" s="1"/>
      <c r="K306" s="1"/>
      <c r="O306" s="40"/>
    </row>
    <row r="307" spans="1:15">
      <c r="A307" s="43"/>
      <c r="B307" s="44"/>
      <c r="C307" s="45" t="s">
        <v>81</v>
      </c>
      <c r="D307" s="46" t="s">
        <v>723</v>
      </c>
      <c r="E307" s="220">
        <v>2</v>
      </c>
      <c r="F307" s="157">
        <v>10.11</v>
      </c>
      <c r="G307" s="220">
        <f>F307*E307</f>
        <v>20.22</v>
      </c>
      <c r="H307" s="49"/>
      <c r="I307" s="112"/>
      <c r="J307" s="1"/>
      <c r="K307" s="1"/>
      <c r="O307" s="40"/>
    </row>
    <row r="308" spans="1:15">
      <c r="A308" s="43"/>
      <c r="B308" s="44"/>
      <c r="C308" s="45" t="s">
        <v>805</v>
      </c>
      <c r="D308" s="46" t="s">
        <v>723</v>
      </c>
      <c r="E308" s="53"/>
      <c r="F308" s="53"/>
      <c r="G308" s="433">
        <f>SUM(G304:G307)</f>
        <v>70.8</v>
      </c>
      <c r="H308" s="112"/>
      <c r="I308" s="1"/>
      <c r="J308" s="1"/>
      <c r="K308" s="1"/>
      <c r="O308" s="40"/>
    </row>
    <row r="309" spans="1:15">
      <c r="A309" s="303" t="s">
        <v>876</v>
      </c>
      <c r="B309" s="304"/>
      <c r="C309" s="305" t="s">
        <v>279</v>
      </c>
      <c r="D309" s="338" t="s">
        <v>723</v>
      </c>
      <c r="E309" s="53">
        <v>1</v>
      </c>
      <c r="F309" s="53">
        <v>21.95</v>
      </c>
      <c r="G309" s="343">
        <f>F309*E309</f>
        <v>21.95</v>
      </c>
      <c r="H309" s="112"/>
      <c r="I309" s="1"/>
      <c r="J309" s="1"/>
      <c r="K309" s="35"/>
      <c r="L309" s="40"/>
      <c r="M309" s="36"/>
      <c r="O309" s="40"/>
    </row>
    <row r="310" spans="1:15">
      <c r="A310" s="303" t="s">
        <v>877</v>
      </c>
      <c r="B310" s="304"/>
      <c r="C310" s="305" t="s">
        <v>325</v>
      </c>
      <c r="D310" s="338" t="s">
        <v>723</v>
      </c>
      <c r="E310" s="446" t="s">
        <v>927</v>
      </c>
      <c r="F310" s="56"/>
      <c r="G310" s="112"/>
      <c r="H310" s="112"/>
      <c r="I310" s="1"/>
      <c r="J310" s="1"/>
      <c r="K310" s="1"/>
      <c r="O310" s="40"/>
    </row>
    <row r="311" spans="1:15">
      <c r="A311" s="43"/>
      <c r="B311" s="44"/>
      <c r="C311" s="45" t="s">
        <v>326</v>
      </c>
      <c r="D311" s="46" t="s">
        <v>723</v>
      </c>
      <c r="E311" s="220">
        <v>29.95</v>
      </c>
      <c r="F311" s="49"/>
      <c r="G311" s="49"/>
      <c r="H311" s="112"/>
      <c r="I311" s="1"/>
      <c r="J311" s="1"/>
      <c r="K311" s="1"/>
      <c r="O311" s="40"/>
    </row>
    <row r="312" spans="1:15">
      <c r="A312" s="43"/>
      <c r="B312" s="44"/>
      <c r="C312" s="45" t="s">
        <v>327</v>
      </c>
      <c r="D312" s="46" t="s">
        <v>723</v>
      </c>
      <c r="E312" s="220">
        <v>33</v>
      </c>
      <c r="F312" s="49"/>
      <c r="G312" s="49"/>
      <c r="H312" s="112"/>
      <c r="I312" s="1"/>
      <c r="J312" s="1"/>
      <c r="K312" s="1"/>
      <c r="O312" s="40"/>
    </row>
    <row r="313" spans="1:15">
      <c r="A313" s="43"/>
      <c r="B313" s="44"/>
      <c r="C313" s="45" t="s">
        <v>805</v>
      </c>
      <c r="D313" s="221" t="s">
        <v>723</v>
      </c>
      <c r="E313" s="343">
        <f>SUM(E301:E312)</f>
        <v>91.9</v>
      </c>
      <c r="F313" s="56"/>
      <c r="G313" s="112"/>
      <c r="H313" s="112"/>
      <c r="I313" s="1"/>
      <c r="J313" s="1"/>
      <c r="K313" s="1"/>
      <c r="O313" s="40"/>
    </row>
    <row r="314" spans="1:15">
      <c r="A314" s="466">
        <v>11</v>
      </c>
      <c r="B314" s="665" t="s">
        <v>733</v>
      </c>
      <c r="C314" s="665"/>
      <c r="D314" s="467"/>
      <c r="I314" s="1"/>
      <c r="O314" s="40"/>
    </row>
    <row r="315" spans="1:15">
      <c r="A315" s="303" t="s">
        <v>898</v>
      </c>
      <c r="B315" s="304"/>
      <c r="C315" s="305" t="s">
        <v>581</v>
      </c>
      <c r="D315" s="338" t="s">
        <v>723</v>
      </c>
      <c r="E315" s="692" t="s">
        <v>582</v>
      </c>
      <c r="F315" s="665"/>
      <c r="G315" s="693"/>
      <c r="H315" s="343">
        <v>1</v>
      </c>
      <c r="I315" s="1"/>
      <c r="O315" s="40"/>
    </row>
    <row r="316" spans="1:15">
      <c r="A316" s="303" t="s">
        <v>899</v>
      </c>
      <c r="B316" s="437"/>
      <c r="C316" s="437" t="s">
        <v>583</v>
      </c>
      <c r="D316" s="338" t="s">
        <v>723</v>
      </c>
      <c r="I316" s="1"/>
      <c r="O316" s="40"/>
    </row>
    <row r="317" spans="1:15">
      <c r="A317" s="43" t="s">
        <v>573</v>
      </c>
      <c r="B317" s="664" t="s">
        <v>584</v>
      </c>
      <c r="C317" s="664"/>
      <c r="D317" s="221" t="s">
        <v>723</v>
      </c>
      <c r="E317" s="692" t="s">
        <v>582</v>
      </c>
      <c r="F317" s="665"/>
      <c r="G317" s="693"/>
      <c r="H317" s="343">
        <v>1</v>
      </c>
      <c r="I317" s="1"/>
      <c r="O317" s="40"/>
    </row>
    <row r="318" spans="1:15">
      <c r="A318" s="303" t="s">
        <v>574</v>
      </c>
      <c r="B318" s="305"/>
      <c r="C318" s="305" t="s">
        <v>585</v>
      </c>
      <c r="D318" s="338" t="s">
        <v>723</v>
      </c>
      <c r="E318" s="6"/>
      <c r="F318" s="6"/>
      <c r="G318" s="6"/>
      <c r="H318" s="112"/>
      <c r="I318" s="1"/>
      <c r="O318" s="40"/>
    </row>
    <row r="319" spans="1:15">
      <c r="A319" s="43"/>
      <c r="B319" s="45"/>
      <c r="C319" s="45" t="s">
        <v>586</v>
      </c>
      <c r="D319" s="221" t="s">
        <v>723</v>
      </c>
      <c r="E319" s="692" t="s">
        <v>588</v>
      </c>
      <c r="F319" s="665"/>
      <c r="G319" s="693"/>
      <c r="H319" s="343">
        <v>1</v>
      </c>
      <c r="I319" s="1"/>
      <c r="O319" s="40"/>
    </row>
    <row r="320" spans="1:15">
      <c r="A320" s="43"/>
      <c r="B320" s="45"/>
      <c r="C320" s="45" t="s">
        <v>587</v>
      </c>
      <c r="D320" s="221" t="s">
        <v>723</v>
      </c>
      <c r="E320" s="692" t="s">
        <v>588</v>
      </c>
      <c r="F320" s="665"/>
      <c r="G320" s="693"/>
      <c r="H320" s="343">
        <v>7</v>
      </c>
      <c r="I320" s="1"/>
      <c r="O320" s="40"/>
    </row>
    <row r="321" spans="1:15">
      <c r="A321" s="43"/>
      <c r="B321" s="45"/>
      <c r="C321" s="45" t="s">
        <v>805</v>
      </c>
      <c r="D321" s="221" t="s">
        <v>723</v>
      </c>
      <c r="E321" s="468"/>
      <c r="F321" s="469"/>
      <c r="G321" s="507"/>
      <c r="H321" s="343">
        <f>SUM(H319:H320)</f>
        <v>8</v>
      </c>
      <c r="I321" s="1"/>
      <c r="O321" s="40"/>
    </row>
    <row r="322" spans="1:15">
      <c r="A322" s="303" t="s">
        <v>575</v>
      </c>
      <c r="B322" s="305"/>
      <c r="C322" s="305" t="s">
        <v>589</v>
      </c>
      <c r="D322" s="338" t="s">
        <v>723</v>
      </c>
      <c r="E322" s="6"/>
      <c r="F322" s="6"/>
      <c r="G322" s="6"/>
      <c r="H322" s="112"/>
      <c r="I322" s="1"/>
      <c r="O322" s="40"/>
    </row>
    <row r="323" spans="1:15">
      <c r="A323" s="43"/>
      <c r="B323" s="470"/>
      <c r="C323" s="45" t="s">
        <v>586</v>
      </c>
      <c r="D323" s="221" t="s">
        <v>723</v>
      </c>
      <c r="E323" s="692" t="s">
        <v>588</v>
      </c>
      <c r="F323" s="665"/>
      <c r="G323" s="693"/>
      <c r="H323" s="343">
        <v>3</v>
      </c>
      <c r="I323" s="1"/>
      <c r="O323" s="40"/>
    </row>
    <row r="324" spans="1:15">
      <c r="A324" s="43"/>
      <c r="B324" s="470"/>
      <c r="C324" s="45" t="s">
        <v>587</v>
      </c>
      <c r="D324" s="221" t="s">
        <v>723</v>
      </c>
      <c r="E324" s="692" t="s">
        <v>588</v>
      </c>
      <c r="F324" s="665"/>
      <c r="G324" s="693"/>
      <c r="H324" s="343">
        <v>2</v>
      </c>
      <c r="I324" s="1"/>
      <c r="O324" s="40"/>
    </row>
    <row r="325" spans="1:15">
      <c r="A325" s="43"/>
      <c r="B325" s="470"/>
      <c r="C325" s="45" t="s">
        <v>593</v>
      </c>
      <c r="D325" s="221" t="s">
        <v>723</v>
      </c>
      <c r="E325" s="692" t="s">
        <v>588</v>
      </c>
      <c r="F325" s="665"/>
      <c r="G325" s="693"/>
      <c r="H325" s="343">
        <v>2</v>
      </c>
      <c r="I325" s="1"/>
      <c r="O325" s="40"/>
    </row>
    <row r="326" spans="1:15">
      <c r="A326" s="43"/>
      <c r="B326" s="45"/>
      <c r="C326" s="45" t="s">
        <v>805</v>
      </c>
      <c r="D326" s="221" t="s">
        <v>723</v>
      </c>
      <c r="E326" s="468"/>
      <c r="F326" s="469"/>
      <c r="G326" s="507"/>
      <c r="H326" s="343">
        <f>SUM(H323:H325)</f>
        <v>7</v>
      </c>
      <c r="I326" s="1"/>
      <c r="O326" s="40"/>
    </row>
    <row r="327" spans="1:15">
      <c r="A327" s="303" t="s">
        <v>576</v>
      </c>
      <c r="B327" s="305"/>
      <c r="C327" s="305" t="s">
        <v>590</v>
      </c>
      <c r="D327" s="338" t="s">
        <v>723</v>
      </c>
      <c r="I327" s="1"/>
      <c r="O327" s="40"/>
    </row>
    <row r="328" spans="1:15">
      <c r="A328" s="43"/>
      <c r="B328" s="470"/>
      <c r="C328" s="45" t="s">
        <v>591</v>
      </c>
      <c r="D328" s="221" t="s">
        <v>723</v>
      </c>
      <c r="E328" s="692" t="s">
        <v>588</v>
      </c>
      <c r="F328" s="665"/>
      <c r="G328" s="693"/>
      <c r="H328" s="343">
        <v>1</v>
      </c>
      <c r="I328" s="1"/>
      <c r="O328" s="40"/>
    </row>
    <row r="329" spans="1:15">
      <c r="A329" s="303" t="s">
        <v>577</v>
      </c>
      <c r="B329" s="437"/>
      <c r="C329" s="305" t="s">
        <v>592</v>
      </c>
      <c r="D329" s="338" t="s">
        <v>723</v>
      </c>
      <c r="E329" s="692" t="s">
        <v>588</v>
      </c>
      <c r="F329" s="665"/>
      <c r="G329" s="693"/>
      <c r="H329" s="343">
        <v>2</v>
      </c>
      <c r="I329" s="1"/>
      <c r="O329" s="40"/>
    </row>
    <row r="330" spans="1:15">
      <c r="A330" s="303" t="s">
        <v>579</v>
      </c>
      <c r="B330" s="437"/>
      <c r="C330" s="305" t="s">
        <v>621</v>
      </c>
      <c r="D330" s="338" t="s">
        <v>723</v>
      </c>
      <c r="E330" s="692" t="s">
        <v>622</v>
      </c>
      <c r="F330" s="665"/>
      <c r="G330" s="693"/>
      <c r="H330" s="343">
        <v>32</v>
      </c>
      <c r="I330" s="1"/>
      <c r="O330" s="40"/>
    </row>
    <row r="331" spans="1:15">
      <c r="A331" s="303" t="s">
        <v>606</v>
      </c>
      <c r="B331" s="437"/>
      <c r="C331" s="305" t="s">
        <v>623</v>
      </c>
      <c r="D331" s="338" t="s">
        <v>723</v>
      </c>
      <c r="I331" s="1"/>
      <c r="O331" s="40"/>
    </row>
    <row r="332" spans="1:15">
      <c r="A332" s="695" t="s">
        <v>624</v>
      </c>
      <c r="B332" s="696"/>
      <c r="C332" s="696"/>
      <c r="D332" s="221" t="s">
        <v>723</v>
      </c>
      <c r="E332" s="692" t="s">
        <v>625</v>
      </c>
      <c r="F332" s="665"/>
      <c r="G332" s="693"/>
      <c r="H332" s="343">
        <v>78</v>
      </c>
      <c r="I332" s="1"/>
      <c r="O332" s="40"/>
    </row>
    <row r="333" spans="1:15">
      <c r="A333" s="303" t="s">
        <v>611</v>
      </c>
      <c r="B333" s="437"/>
      <c r="C333" s="437" t="s">
        <v>626</v>
      </c>
      <c r="D333" s="338" t="s">
        <v>723</v>
      </c>
      <c r="E333" s="692" t="s">
        <v>627</v>
      </c>
      <c r="F333" s="665"/>
      <c r="G333" s="693"/>
      <c r="H333" s="343">
        <v>3</v>
      </c>
      <c r="I333" s="1"/>
      <c r="O333" s="40"/>
    </row>
    <row r="334" spans="1:15">
      <c r="A334" s="303" t="s">
        <v>612</v>
      </c>
      <c r="B334" s="437"/>
      <c r="C334" s="437" t="s">
        <v>628</v>
      </c>
      <c r="D334" s="338" t="s">
        <v>723</v>
      </c>
      <c r="E334" s="692" t="s">
        <v>627</v>
      </c>
      <c r="F334" s="665"/>
      <c r="G334" s="693"/>
      <c r="H334" s="343">
        <v>17</v>
      </c>
      <c r="I334" s="1"/>
      <c r="O334" s="40"/>
    </row>
    <row r="335" spans="1:15">
      <c r="A335" s="303" t="s">
        <v>900</v>
      </c>
      <c r="B335" s="437"/>
      <c r="C335" s="437" t="s">
        <v>766</v>
      </c>
      <c r="D335" s="338" t="s">
        <v>723</v>
      </c>
      <c r="E335" s="443"/>
      <c r="F335" s="443"/>
      <c r="G335" s="443"/>
      <c r="H335" s="112"/>
      <c r="I335" s="1"/>
      <c r="O335" s="40"/>
    </row>
    <row r="336" spans="1:15">
      <c r="A336" s="303" t="s">
        <v>898</v>
      </c>
      <c r="B336" s="304"/>
      <c r="C336" s="305" t="s">
        <v>638</v>
      </c>
      <c r="D336" s="338" t="s">
        <v>723</v>
      </c>
      <c r="E336" s="339" t="s">
        <v>629</v>
      </c>
      <c r="F336" s="340" t="s">
        <v>880</v>
      </c>
      <c r="G336" s="339" t="s">
        <v>881</v>
      </c>
      <c r="H336" s="340" t="s">
        <v>630</v>
      </c>
      <c r="I336" s="339" t="s">
        <v>631</v>
      </c>
      <c r="J336" s="340" t="s">
        <v>632</v>
      </c>
      <c r="K336" s="340" t="s">
        <v>633</v>
      </c>
      <c r="L336" s="340" t="s">
        <v>634</v>
      </c>
      <c r="M336" s="462" t="s">
        <v>883</v>
      </c>
      <c r="N336" s="340" t="s">
        <v>635</v>
      </c>
      <c r="O336" s="340" t="s">
        <v>636</v>
      </c>
    </row>
    <row r="337" spans="1:15">
      <c r="A337" s="43"/>
      <c r="B337" s="470"/>
      <c r="C337" s="45" t="s">
        <v>17</v>
      </c>
      <c r="D337" s="221" t="s">
        <v>723</v>
      </c>
      <c r="E337" s="51">
        <v>1</v>
      </c>
      <c r="F337" s="53">
        <v>2</v>
      </c>
      <c r="G337" s="54"/>
      <c r="H337" s="53">
        <v>4</v>
      </c>
      <c r="I337" s="54"/>
      <c r="J337" s="222"/>
      <c r="K337" s="222"/>
      <c r="L337" s="53">
        <v>1</v>
      </c>
      <c r="M337" s="173"/>
      <c r="N337" s="173"/>
      <c r="O337" s="220">
        <v>8</v>
      </c>
    </row>
    <row r="338" spans="1:15">
      <c r="A338" s="43"/>
      <c r="B338" s="44"/>
      <c r="C338" s="45" t="s">
        <v>18</v>
      </c>
      <c r="D338" s="221" t="s">
        <v>723</v>
      </c>
      <c r="E338" s="51">
        <v>1</v>
      </c>
      <c r="F338" s="53">
        <v>4</v>
      </c>
      <c r="G338" s="54"/>
      <c r="H338" s="53"/>
      <c r="I338" s="51">
        <v>4</v>
      </c>
      <c r="J338" s="222"/>
      <c r="K338" s="222"/>
      <c r="L338" s="53">
        <v>1</v>
      </c>
      <c r="M338" s="53">
        <v>1</v>
      </c>
      <c r="N338" s="173"/>
      <c r="O338" s="220">
        <v>6</v>
      </c>
    </row>
    <row r="339" spans="1:15">
      <c r="A339" s="13"/>
      <c r="B339" s="14"/>
      <c r="C339" s="15" t="s">
        <v>788</v>
      </c>
      <c r="D339" s="221" t="s">
        <v>723</v>
      </c>
      <c r="E339" s="56"/>
      <c r="F339" s="55">
        <v>4</v>
      </c>
      <c r="G339" s="64"/>
      <c r="H339" s="55"/>
      <c r="I339" s="56">
        <v>4</v>
      </c>
      <c r="J339" s="141"/>
      <c r="K339" s="141"/>
      <c r="L339" s="55">
        <v>1</v>
      </c>
      <c r="M339" s="511"/>
      <c r="N339" s="173"/>
      <c r="O339" s="53">
        <v>6</v>
      </c>
    </row>
    <row r="340" spans="1:15">
      <c r="A340" s="43"/>
      <c r="B340" s="44"/>
      <c r="C340" s="45" t="s">
        <v>19</v>
      </c>
      <c r="D340" s="221" t="s">
        <v>723</v>
      </c>
      <c r="E340" s="51"/>
      <c r="F340" s="53">
        <v>1</v>
      </c>
      <c r="G340" s="54"/>
      <c r="H340" s="53"/>
      <c r="I340" s="51"/>
      <c r="J340" s="222"/>
      <c r="K340" s="53">
        <v>1</v>
      </c>
      <c r="L340" s="53"/>
      <c r="M340" s="448"/>
      <c r="N340" s="53">
        <v>1</v>
      </c>
      <c r="O340" s="53">
        <v>2</v>
      </c>
    </row>
    <row r="341" spans="1:15">
      <c r="A341" s="13"/>
      <c r="B341" s="14"/>
      <c r="C341" s="15" t="s">
        <v>20</v>
      </c>
      <c r="D341" s="221" t="s">
        <v>723</v>
      </c>
      <c r="E341" s="56"/>
      <c r="F341" s="55">
        <v>1</v>
      </c>
      <c r="G341" s="64"/>
      <c r="H341" s="55"/>
      <c r="I341" s="56"/>
      <c r="J341" s="141"/>
      <c r="K341" s="53">
        <v>1</v>
      </c>
      <c r="L341" s="55"/>
      <c r="M341" s="511"/>
      <c r="N341" s="53">
        <v>1</v>
      </c>
      <c r="O341" s="53">
        <v>1</v>
      </c>
    </row>
    <row r="342" spans="1:15">
      <c r="A342" s="43"/>
      <c r="B342" s="44"/>
      <c r="C342" s="45" t="s">
        <v>178</v>
      </c>
      <c r="D342" s="221" t="s">
        <v>723</v>
      </c>
      <c r="E342" s="51"/>
      <c r="F342" s="53">
        <v>1</v>
      </c>
      <c r="G342" s="54"/>
      <c r="H342" s="53"/>
      <c r="I342" s="51">
        <v>1</v>
      </c>
      <c r="J342" s="222"/>
      <c r="K342" s="53">
        <v>1</v>
      </c>
      <c r="L342" s="53"/>
      <c r="M342" s="448"/>
      <c r="N342" s="53"/>
      <c r="O342" s="53">
        <v>2</v>
      </c>
    </row>
    <row r="343" spans="1:15">
      <c r="A343" s="13"/>
      <c r="B343" s="14"/>
      <c r="C343" s="15" t="s">
        <v>21</v>
      </c>
      <c r="D343" s="221" t="s">
        <v>723</v>
      </c>
      <c r="E343" s="56"/>
      <c r="F343" s="55">
        <v>4</v>
      </c>
      <c r="G343" s="64"/>
      <c r="H343" s="55"/>
      <c r="I343" s="56">
        <v>4</v>
      </c>
      <c r="J343" s="55"/>
      <c r="K343" s="53"/>
      <c r="L343" s="55">
        <v>1</v>
      </c>
      <c r="M343" s="511"/>
      <c r="N343" s="53"/>
      <c r="O343" s="53">
        <v>5</v>
      </c>
    </row>
    <row r="344" spans="1:15">
      <c r="A344" s="43"/>
      <c r="B344" s="44"/>
      <c r="C344" s="45" t="s">
        <v>24</v>
      </c>
      <c r="D344" s="221" t="s">
        <v>723</v>
      </c>
      <c r="E344" s="51"/>
      <c r="F344" s="53"/>
      <c r="G344" s="54"/>
      <c r="H344" s="53">
        <v>1</v>
      </c>
      <c r="I344" s="51">
        <v>1</v>
      </c>
      <c r="J344" s="53">
        <v>15</v>
      </c>
      <c r="K344" s="53">
        <v>4</v>
      </c>
      <c r="L344" s="53"/>
      <c r="M344" s="173"/>
      <c r="N344" s="53"/>
      <c r="O344" s="53">
        <v>10</v>
      </c>
    </row>
    <row r="345" spans="1:15">
      <c r="A345" s="43"/>
      <c r="B345" s="44"/>
      <c r="C345" s="45" t="s">
        <v>26</v>
      </c>
      <c r="D345" s="221" t="s">
        <v>723</v>
      </c>
      <c r="E345" s="53"/>
      <c r="F345" s="53">
        <v>5</v>
      </c>
      <c r="G345" s="222"/>
      <c r="H345" s="53"/>
      <c r="I345" s="53"/>
      <c r="J345" s="53"/>
      <c r="K345" s="53"/>
      <c r="L345" s="53">
        <v>2</v>
      </c>
      <c r="M345" s="173"/>
      <c r="N345" s="53">
        <v>5</v>
      </c>
      <c r="O345" s="53">
        <v>1</v>
      </c>
    </row>
    <row r="346" spans="1:15">
      <c r="A346" s="43"/>
      <c r="B346" s="44"/>
      <c r="C346" s="45" t="s">
        <v>27</v>
      </c>
      <c r="D346" s="221" t="s">
        <v>723</v>
      </c>
      <c r="E346" s="53"/>
      <c r="F346" s="53"/>
      <c r="G346" s="53">
        <v>4</v>
      </c>
      <c r="H346" s="53"/>
      <c r="I346" s="53"/>
      <c r="J346" s="222"/>
      <c r="K346" s="53">
        <v>1</v>
      </c>
      <c r="L346" s="53"/>
      <c r="M346" s="173"/>
      <c r="N346" s="53">
        <v>4</v>
      </c>
      <c r="O346" s="53"/>
    </row>
    <row r="347" spans="1:15">
      <c r="A347" s="43"/>
      <c r="B347" s="44"/>
      <c r="C347" s="45" t="s">
        <v>805</v>
      </c>
      <c r="D347" s="221" t="s">
        <v>723</v>
      </c>
      <c r="E347" s="512">
        <f>SUM(E337:E346)</f>
        <v>2</v>
      </c>
      <c r="F347" s="343">
        <f>SUM(F337:F346)</f>
        <v>22</v>
      </c>
      <c r="G347" s="512">
        <f>SUM(G346)</f>
        <v>4</v>
      </c>
      <c r="H347" s="343">
        <f t="shared" ref="H347:O347" si="9">SUM(H337:H346)</f>
        <v>5</v>
      </c>
      <c r="I347" s="512">
        <f t="shared" si="9"/>
        <v>14</v>
      </c>
      <c r="J347" s="343">
        <f t="shared" si="9"/>
        <v>15</v>
      </c>
      <c r="K347" s="343">
        <f t="shared" si="9"/>
        <v>8</v>
      </c>
      <c r="L347" s="343">
        <f t="shared" si="9"/>
        <v>6</v>
      </c>
      <c r="M347" s="343">
        <f t="shared" si="9"/>
        <v>1</v>
      </c>
      <c r="N347" s="343">
        <f t="shared" si="9"/>
        <v>11</v>
      </c>
      <c r="O347" s="343">
        <f t="shared" si="9"/>
        <v>41</v>
      </c>
    </row>
    <row r="348" spans="1:15">
      <c r="A348" s="43"/>
      <c r="B348" s="44"/>
      <c r="C348" s="45" t="s">
        <v>637</v>
      </c>
      <c r="D348" s="221" t="s">
        <v>723</v>
      </c>
      <c r="E348" s="492"/>
      <c r="F348" s="222"/>
      <c r="G348" s="54"/>
      <c r="H348" s="222"/>
      <c r="I348" s="51"/>
      <c r="J348" s="222"/>
      <c r="K348" s="222"/>
      <c r="L348" s="53"/>
      <c r="M348" s="173"/>
      <c r="N348" s="53"/>
      <c r="O348" s="490">
        <v>4</v>
      </c>
    </row>
    <row r="349" spans="1:15">
      <c r="A349" s="466">
        <v>12</v>
      </c>
      <c r="B349" s="662" t="s">
        <v>409</v>
      </c>
      <c r="C349" s="662"/>
      <c r="D349" s="467"/>
    </row>
    <row r="350" spans="1:15">
      <c r="A350" s="303" t="s">
        <v>909</v>
      </c>
      <c r="B350" s="304"/>
      <c r="C350" s="305" t="s">
        <v>397</v>
      </c>
      <c r="D350" s="338" t="s">
        <v>723</v>
      </c>
    </row>
    <row r="351" spans="1:15">
      <c r="A351" s="43" t="s">
        <v>410</v>
      </c>
      <c r="B351" s="470"/>
      <c r="C351" s="45" t="s">
        <v>411</v>
      </c>
      <c r="D351" s="221" t="s">
        <v>723</v>
      </c>
      <c r="E351" s="697" t="s">
        <v>412</v>
      </c>
      <c r="F351" s="698"/>
      <c r="G351" s="698"/>
      <c r="H351" s="343">
        <v>4</v>
      </c>
    </row>
    <row r="352" spans="1:15">
      <c r="A352" s="43" t="s">
        <v>413</v>
      </c>
      <c r="B352" s="470"/>
      <c r="C352" s="45" t="s">
        <v>414</v>
      </c>
      <c r="D352" s="221" t="s">
        <v>723</v>
      </c>
      <c r="E352" s="697" t="s">
        <v>412</v>
      </c>
      <c r="F352" s="698"/>
      <c r="G352" s="698"/>
      <c r="H352" s="343">
        <v>5</v>
      </c>
    </row>
    <row r="353" spans="1:8">
      <c r="A353" s="43" t="s">
        <v>416</v>
      </c>
      <c r="B353" s="470"/>
      <c r="C353" s="45" t="s">
        <v>425</v>
      </c>
      <c r="D353" s="221" t="s">
        <v>723</v>
      </c>
      <c r="E353" s="697" t="s">
        <v>412</v>
      </c>
      <c r="F353" s="698"/>
      <c r="G353" s="698"/>
      <c r="H353" s="343">
        <v>1</v>
      </c>
    </row>
    <row r="354" spans="1:8">
      <c r="A354" s="43" t="s">
        <v>417</v>
      </c>
      <c r="B354" s="470"/>
      <c r="C354" s="45" t="s">
        <v>426</v>
      </c>
      <c r="D354" s="221" t="s">
        <v>723</v>
      </c>
      <c r="E354" s="697" t="s">
        <v>412</v>
      </c>
      <c r="F354" s="698"/>
      <c r="G354" s="698"/>
      <c r="H354" s="343">
        <v>1</v>
      </c>
    </row>
    <row r="355" spans="1:8">
      <c r="A355" s="43" t="s">
        <v>418</v>
      </c>
      <c r="B355" s="470"/>
      <c r="C355" s="45" t="s">
        <v>427</v>
      </c>
      <c r="D355" s="221" t="s">
        <v>723</v>
      </c>
      <c r="E355" s="692" t="s">
        <v>428</v>
      </c>
      <c r="F355" s="665"/>
      <c r="G355" s="693"/>
      <c r="H355" s="343">
        <v>1</v>
      </c>
    </row>
    <row r="356" spans="1:8">
      <c r="A356" s="43" t="s">
        <v>419</v>
      </c>
      <c r="B356" s="470"/>
      <c r="C356" s="45" t="s">
        <v>429</v>
      </c>
      <c r="D356" s="221" t="s">
        <v>723</v>
      </c>
      <c r="E356" s="692" t="s">
        <v>428</v>
      </c>
      <c r="F356" s="665"/>
      <c r="G356" s="693"/>
      <c r="H356" s="343">
        <v>1</v>
      </c>
    </row>
    <row r="357" spans="1:8">
      <c r="A357" s="43" t="s">
        <v>420</v>
      </c>
      <c r="B357" s="470"/>
      <c r="C357" s="45" t="s">
        <v>430</v>
      </c>
      <c r="D357" s="221" t="s">
        <v>723</v>
      </c>
      <c r="E357" s="692" t="s">
        <v>428</v>
      </c>
      <c r="F357" s="665"/>
      <c r="G357" s="693"/>
      <c r="H357" s="343">
        <v>1</v>
      </c>
    </row>
    <row r="358" spans="1:8">
      <c r="A358" s="303" t="s">
        <v>421</v>
      </c>
      <c r="B358" s="437"/>
      <c r="C358" s="305" t="s">
        <v>431</v>
      </c>
      <c r="D358" s="338" t="s">
        <v>723</v>
      </c>
      <c r="E358" s="344" t="s">
        <v>432</v>
      </c>
    </row>
    <row r="359" spans="1:8">
      <c r="A359" s="43"/>
      <c r="B359" s="470"/>
      <c r="C359" s="45" t="s">
        <v>788</v>
      </c>
      <c r="D359" s="221" t="s">
        <v>723</v>
      </c>
      <c r="E359" s="53">
        <v>3</v>
      </c>
    </row>
    <row r="360" spans="1:8">
      <c r="A360" s="43"/>
      <c r="B360" s="470"/>
      <c r="C360" s="45" t="s">
        <v>19</v>
      </c>
      <c r="D360" s="221" t="s">
        <v>723</v>
      </c>
      <c r="E360" s="53">
        <v>2</v>
      </c>
    </row>
    <row r="361" spans="1:8">
      <c r="A361" s="43"/>
      <c r="B361" s="470"/>
      <c r="C361" s="45" t="s">
        <v>22</v>
      </c>
      <c r="D361" s="221" t="s">
        <v>723</v>
      </c>
      <c r="E361" s="53">
        <v>8</v>
      </c>
    </row>
    <row r="362" spans="1:8">
      <c r="A362" s="43"/>
      <c r="B362" s="470"/>
      <c r="C362" s="45" t="s">
        <v>23</v>
      </c>
      <c r="D362" s="221" t="s">
        <v>723</v>
      </c>
      <c r="E362" s="53">
        <v>8</v>
      </c>
    </row>
    <row r="363" spans="1:8">
      <c r="A363" s="43"/>
      <c r="B363" s="470"/>
      <c r="C363" s="45" t="s">
        <v>433</v>
      </c>
      <c r="D363" s="221" t="s">
        <v>723</v>
      </c>
      <c r="E363" s="53">
        <v>3</v>
      </c>
    </row>
    <row r="364" spans="1:8">
      <c r="A364" s="43"/>
      <c r="B364" s="470"/>
      <c r="C364" s="45" t="s">
        <v>805</v>
      </c>
      <c r="D364" s="221" t="s">
        <v>723</v>
      </c>
      <c r="E364" s="343">
        <f>SUM(E359:E363)</f>
        <v>24</v>
      </c>
    </row>
    <row r="365" spans="1:8">
      <c r="A365" s="303" t="s">
        <v>422</v>
      </c>
      <c r="B365" s="437"/>
      <c r="C365" s="305" t="s">
        <v>434</v>
      </c>
      <c r="D365" s="338" t="s">
        <v>723</v>
      </c>
      <c r="E365" s="344" t="s">
        <v>432</v>
      </c>
    </row>
    <row r="366" spans="1:8">
      <c r="A366" s="43"/>
      <c r="B366" s="470"/>
      <c r="C366" s="45" t="s">
        <v>435</v>
      </c>
      <c r="D366" s="221" t="s">
        <v>723</v>
      </c>
      <c r="E366" s="53">
        <v>6</v>
      </c>
    </row>
    <row r="367" spans="1:8">
      <c r="A367" s="303" t="s">
        <v>423</v>
      </c>
      <c r="B367" s="437"/>
      <c r="C367" s="305" t="s">
        <v>436</v>
      </c>
      <c r="D367" s="338" t="s">
        <v>723</v>
      </c>
      <c r="E367" s="344" t="s">
        <v>432</v>
      </c>
    </row>
    <row r="368" spans="1:8">
      <c r="A368" s="43"/>
      <c r="B368" s="470"/>
      <c r="C368" s="45" t="s">
        <v>788</v>
      </c>
      <c r="D368" s="221" t="s">
        <v>723</v>
      </c>
      <c r="E368" s="53">
        <v>3</v>
      </c>
    </row>
    <row r="369" spans="1:8">
      <c r="A369" s="43"/>
      <c r="B369" s="470"/>
      <c r="C369" s="45" t="s">
        <v>19</v>
      </c>
      <c r="D369" s="221" t="s">
        <v>723</v>
      </c>
      <c r="E369" s="53">
        <v>2</v>
      </c>
    </row>
    <row r="370" spans="1:8">
      <c r="A370" s="43"/>
      <c r="B370" s="470"/>
      <c r="C370" s="45" t="s">
        <v>22</v>
      </c>
      <c r="D370" s="221" t="s">
        <v>723</v>
      </c>
      <c r="E370" s="53">
        <v>2</v>
      </c>
    </row>
    <row r="371" spans="1:8">
      <c r="A371" s="43"/>
      <c r="B371" s="470"/>
      <c r="C371" s="45" t="s">
        <v>23</v>
      </c>
      <c r="D371" s="221" t="s">
        <v>723</v>
      </c>
      <c r="E371" s="53">
        <v>2</v>
      </c>
    </row>
    <row r="372" spans="1:8">
      <c r="A372" s="43"/>
      <c r="B372" s="470"/>
      <c r="C372" s="45" t="s">
        <v>805</v>
      </c>
      <c r="D372" s="221" t="s">
        <v>723</v>
      </c>
      <c r="E372" s="343">
        <f>SUM(E368:E371)</f>
        <v>9</v>
      </c>
    </row>
    <row r="373" spans="1:8">
      <c r="A373" s="303" t="s">
        <v>424</v>
      </c>
      <c r="B373" s="437"/>
      <c r="C373" s="305" t="s">
        <v>437</v>
      </c>
      <c r="D373" s="338" t="s">
        <v>723</v>
      </c>
      <c r="E373" s="344" t="s">
        <v>432</v>
      </c>
    </row>
    <row r="374" spans="1:8">
      <c r="A374" s="43"/>
      <c r="B374" s="470"/>
      <c r="C374" s="45" t="s">
        <v>788</v>
      </c>
      <c r="D374" s="221" t="s">
        <v>723</v>
      </c>
      <c r="E374" s="53">
        <v>1</v>
      </c>
    </row>
    <row r="375" spans="1:8">
      <c r="A375" s="43"/>
      <c r="B375" s="470"/>
      <c r="C375" s="45" t="s">
        <v>19</v>
      </c>
      <c r="D375" s="221" t="s">
        <v>723</v>
      </c>
      <c r="E375" s="53">
        <v>1</v>
      </c>
    </row>
    <row r="376" spans="1:8">
      <c r="A376" s="43"/>
      <c r="B376" s="470"/>
      <c r="C376" s="45" t="s">
        <v>22</v>
      </c>
      <c r="D376" s="221" t="s">
        <v>723</v>
      </c>
      <c r="E376" s="53">
        <v>2</v>
      </c>
    </row>
    <row r="377" spans="1:8">
      <c r="A377" s="43"/>
      <c r="B377" s="470"/>
      <c r="C377" s="45" t="s">
        <v>23</v>
      </c>
      <c r="D377" s="221" t="s">
        <v>723</v>
      </c>
      <c r="E377" s="53">
        <v>2</v>
      </c>
    </row>
    <row r="378" spans="1:8">
      <c r="A378" s="43"/>
      <c r="B378" s="470"/>
      <c r="C378" s="45" t="s">
        <v>805</v>
      </c>
      <c r="D378" s="221" t="s">
        <v>723</v>
      </c>
      <c r="E378" s="343">
        <f>SUM(E374:E377)</f>
        <v>6</v>
      </c>
    </row>
    <row r="379" spans="1:8">
      <c r="A379" s="303" t="s">
        <v>910</v>
      </c>
      <c r="B379" s="437"/>
      <c r="C379" s="305" t="s">
        <v>448</v>
      </c>
      <c r="D379" s="338" t="s">
        <v>723</v>
      </c>
      <c r="E379" s="485"/>
    </row>
    <row r="380" spans="1:8">
      <c r="A380" s="303" t="s">
        <v>449</v>
      </c>
      <c r="B380" s="437"/>
      <c r="C380" s="305" t="s">
        <v>441</v>
      </c>
      <c r="D380" s="338" t="s">
        <v>723</v>
      </c>
      <c r="E380" s="692" t="s">
        <v>442</v>
      </c>
      <c r="F380" s="665"/>
      <c r="G380" s="693"/>
      <c r="H380" s="343">
        <v>4.76</v>
      </c>
    </row>
    <row r="381" spans="1:8">
      <c r="A381" s="303" t="s">
        <v>450</v>
      </c>
      <c r="B381" s="437"/>
      <c r="C381" s="305" t="s">
        <v>440</v>
      </c>
      <c r="D381" s="338" t="s">
        <v>723</v>
      </c>
      <c r="E381" s="692" t="s">
        <v>442</v>
      </c>
      <c r="F381" s="665"/>
      <c r="G381" s="693"/>
      <c r="H381" s="343">
        <v>120.8</v>
      </c>
    </row>
    <row r="382" spans="1:8">
      <c r="A382" s="303" t="s">
        <v>451</v>
      </c>
      <c r="B382" s="437"/>
      <c r="C382" s="305" t="s">
        <v>443</v>
      </c>
      <c r="D382" s="338" t="s">
        <v>723</v>
      </c>
      <c r="E382" s="692" t="s">
        <v>442</v>
      </c>
      <c r="F382" s="665"/>
      <c r="G382" s="693"/>
      <c r="H382" s="343">
        <v>19.04</v>
      </c>
    </row>
    <row r="383" spans="1:8">
      <c r="A383" s="303" t="s">
        <v>452</v>
      </c>
      <c r="B383" s="437"/>
      <c r="C383" s="305" t="s">
        <v>444</v>
      </c>
      <c r="D383" s="338" t="s">
        <v>723</v>
      </c>
      <c r="E383" s="692" t="s">
        <v>442</v>
      </c>
      <c r="F383" s="665"/>
      <c r="G383" s="693"/>
      <c r="H383" s="343">
        <v>16.5</v>
      </c>
    </row>
    <row r="384" spans="1:8">
      <c r="A384" s="303" t="s">
        <v>453</v>
      </c>
      <c r="B384" s="437"/>
      <c r="C384" s="305" t="s">
        <v>445</v>
      </c>
      <c r="D384" s="338" t="s">
        <v>723</v>
      </c>
      <c r="E384" s="692" t="s">
        <v>442</v>
      </c>
      <c r="F384" s="665"/>
      <c r="G384" s="693"/>
      <c r="H384" s="343">
        <v>47</v>
      </c>
    </row>
    <row r="385" spans="1:15">
      <c r="A385" s="303" t="s">
        <v>454</v>
      </c>
      <c r="B385" s="437"/>
      <c r="C385" s="305" t="s">
        <v>446</v>
      </c>
      <c r="D385" s="338" t="s">
        <v>723</v>
      </c>
      <c r="E385" s="692" t="s">
        <v>442</v>
      </c>
      <c r="F385" s="665"/>
      <c r="G385" s="693"/>
      <c r="H385" s="343">
        <v>12</v>
      </c>
    </row>
    <row r="386" spans="1:15">
      <c r="A386" s="303" t="s">
        <v>911</v>
      </c>
      <c r="B386" s="437"/>
      <c r="C386" s="305" t="s">
        <v>455</v>
      </c>
      <c r="D386" s="338" t="s">
        <v>723</v>
      </c>
      <c r="E386" s="443"/>
      <c r="F386" s="443"/>
      <c r="G386" s="443"/>
      <c r="H386" s="112"/>
    </row>
    <row r="387" spans="1:15">
      <c r="A387" s="303" t="s">
        <v>465</v>
      </c>
      <c r="B387" s="437"/>
      <c r="C387" s="305" t="s">
        <v>475</v>
      </c>
      <c r="D387" s="338" t="s">
        <v>723</v>
      </c>
      <c r="E387" s="692" t="s">
        <v>476</v>
      </c>
      <c r="F387" s="665"/>
      <c r="G387" s="693"/>
      <c r="H387" s="343">
        <v>27.06</v>
      </c>
    </row>
    <row r="388" spans="1:15">
      <c r="A388" s="303" t="s">
        <v>466</v>
      </c>
      <c r="B388" s="437"/>
      <c r="C388" s="305" t="s">
        <v>477</v>
      </c>
      <c r="D388" s="338" t="s">
        <v>723</v>
      </c>
      <c r="E388" s="692" t="s">
        <v>478</v>
      </c>
      <c r="F388" s="665"/>
      <c r="G388" s="693"/>
      <c r="H388" s="343">
        <v>1</v>
      </c>
      <c r="J388" s="36"/>
    </row>
    <row r="389" spans="1:15">
      <c r="A389" s="303" t="s">
        <v>467</v>
      </c>
      <c r="B389" s="437"/>
      <c r="C389" s="305" t="s">
        <v>479</v>
      </c>
      <c r="D389" s="338" t="s">
        <v>723</v>
      </c>
      <c r="E389" s="692" t="s">
        <v>478</v>
      </c>
      <c r="F389" s="665"/>
      <c r="G389" s="693"/>
      <c r="H389" s="343">
        <v>4</v>
      </c>
    </row>
    <row r="390" spans="1:15">
      <c r="A390" s="303" t="s">
        <v>468</v>
      </c>
      <c r="B390" s="437"/>
      <c r="C390" s="305" t="s">
        <v>480</v>
      </c>
      <c r="D390" s="338" t="s">
        <v>723</v>
      </c>
      <c r="E390" s="692" t="s">
        <v>478</v>
      </c>
      <c r="F390" s="665"/>
      <c r="G390" s="693"/>
      <c r="H390" s="343">
        <v>2</v>
      </c>
    </row>
    <row r="391" spans="1:15">
      <c r="A391" s="303" t="s">
        <v>469</v>
      </c>
      <c r="B391" s="437"/>
      <c r="C391" s="305" t="s">
        <v>481</v>
      </c>
      <c r="D391" s="338" t="s">
        <v>723</v>
      </c>
      <c r="E391" s="692" t="s">
        <v>478</v>
      </c>
      <c r="F391" s="665"/>
      <c r="G391" s="693"/>
      <c r="H391" s="343">
        <v>1</v>
      </c>
    </row>
    <row r="392" spans="1:15">
      <c r="A392" s="303" t="s">
        <v>470</v>
      </c>
      <c r="B392" s="437"/>
      <c r="C392" s="305" t="s">
        <v>482</v>
      </c>
      <c r="D392" s="338" t="s">
        <v>723</v>
      </c>
      <c r="E392" s="692" t="s">
        <v>478</v>
      </c>
      <c r="F392" s="665"/>
      <c r="G392" s="693"/>
      <c r="H392" s="343">
        <v>14</v>
      </c>
    </row>
    <row r="393" spans="1:15">
      <c r="A393" s="303" t="s">
        <v>471</v>
      </c>
      <c r="B393" s="437"/>
      <c r="C393" s="305" t="s">
        <v>483</v>
      </c>
      <c r="D393" s="338" t="s">
        <v>723</v>
      </c>
      <c r="E393" s="692" t="s">
        <v>478</v>
      </c>
      <c r="F393" s="665"/>
      <c r="G393" s="693"/>
      <c r="H393" s="343">
        <v>52</v>
      </c>
    </row>
    <row r="394" spans="1:15">
      <c r="A394" s="303" t="s">
        <v>472</v>
      </c>
      <c r="B394" s="437"/>
      <c r="C394" s="305" t="s">
        <v>484</v>
      </c>
      <c r="D394" s="338" t="s">
        <v>723</v>
      </c>
      <c r="E394" s="692" t="s">
        <v>478</v>
      </c>
      <c r="F394" s="665"/>
      <c r="G394" s="693"/>
      <c r="H394" s="343">
        <v>3</v>
      </c>
    </row>
    <row r="395" spans="1:15">
      <c r="A395" s="303" t="s">
        <v>473</v>
      </c>
      <c r="B395" s="437"/>
      <c r="C395" s="305" t="s">
        <v>485</v>
      </c>
      <c r="D395" s="338" t="s">
        <v>723</v>
      </c>
      <c r="E395" s="692" t="s">
        <v>478</v>
      </c>
      <c r="F395" s="665"/>
      <c r="G395" s="693"/>
      <c r="H395" s="343">
        <v>2</v>
      </c>
    </row>
    <row r="396" spans="1:15">
      <c r="A396" s="303" t="s">
        <v>474</v>
      </c>
      <c r="B396" s="437"/>
      <c r="C396" s="305" t="s">
        <v>486</v>
      </c>
      <c r="D396" s="338" t="s">
        <v>723</v>
      </c>
      <c r="E396" s="692" t="s">
        <v>478</v>
      </c>
      <c r="F396" s="665"/>
      <c r="G396" s="693"/>
      <c r="H396" s="343">
        <v>2</v>
      </c>
    </row>
    <row r="397" spans="1:15">
      <c r="A397" s="303" t="s">
        <v>402</v>
      </c>
      <c r="B397" s="437"/>
      <c r="C397" s="305" t="s">
        <v>487</v>
      </c>
      <c r="D397" s="338" t="s">
        <v>723</v>
      </c>
      <c r="E397" s="443"/>
      <c r="F397" s="443"/>
      <c r="G397" s="443"/>
      <c r="H397" s="112"/>
    </row>
    <row r="398" spans="1:15">
      <c r="A398" s="486" t="s">
        <v>504</v>
      </c>
      <c r="B398" s="488"/>
      <c r="C398" s="355" t="s">
        <v>524</v>
      </c>
      <c r="D398" s="338" t="s">
        <v>723</v>
      </c>
      <c r="E398" s="466" t="s">
        <v>525</v>
      </c>
      <c r="F398" s="489"/>
      <c r="G398" s="467"/>
      <c r="H398" s="343">
        <v>2</v>
      </c>
    </row>
    <row r="399" spans="1:15">
      <c r="A399" s="303" t="s">
        <v>505</v>
      </c>
      <c r="B399" s="304"/>
      <c r="C399" s="305" t="s">
        <v>526</v>
      </c>
      <c r="D399" s="306" t="s">
        <v>723</v>
      </c>
      <c r="E399" s="344" t="s">
        <v>747</v>
      </c>
      <c r="F399" s="301"/>
      <c r="G399" s="301"/>
      <c r="H399" s="301"/>
      <c r="I399" s="301"/>
      <c r="J399" s="301"/>
      <c r="K399" s="301"/>
      <c r="L399" s="301"/>
      <c r="M399" s="301"/>
      <c r="N399" s="301"/>
      <c r="O399" s="301"/>
    </row>
    <row r="400" spans="1:15">
      <c r="A400" s="16"/>
      <c r="B400" s="17"/>
      <c r="C400" s="18" t="s">
        <v>788</v>
      </c>
      <c r="D400" s="19" t="s">
        <v>723</v>
      </c>
      <c r="E400" s="317">
        <v>1</v>
      </c>
      <c r="F400" s="48"/>
      <c r="G400" s="65"/>
      <c r="H400" s="65"/>
      <c r="I400" s="65"/>
      <c r="J400" s="65"/>
      <c r="K400" s="48"/>
      <c r="L400" s="48"/>
      <c r="M400" s="48"/>
      <c r="N400" s="65"/>
      <c r="O400" s="65"/>
    </row>
    <row r="401" spans="1:15">
      <c r="A401" s="16"/>
      <c r="B401" s="17"/>
      <c r="C401" s="18" t="s">
        <v>391</v>
      </c>
      <c r="D401" s="19" t="s">
        <v>723</v>
      </c>
      <c r="E401" s="317">
        <v>1</v>
      </c>
      <c r="F401" s="48"/>
      <c r="G401" s="65"/>
      <c r="H401" s="65"/>
      <c r="I401" s="65"/>
      <c r="J401" s="65"/>
      <c r="K401" s="48"/>
      <c r="L401" s="48"/>
      <c r="M401" s="48"/>
      <c r="N401" s="65"/>
      <c r="O401" s="65"/>
    </row>
    <row r="402" spans="1:15">
      <c r="A402" s="16"/>
      <c r="B402" s="17"/>
      <c r="C402" s="18" t="s">
        <v>392</v>
      </c>
      <c r="D402" s="19" t="s">
        <v>723</v>
      </c>
      <c r="E402" s="317">
        <v>1</v>
      </c>
      <c r="F402" s="10"/>
      <c r="G402" s="64"/>
      <c r="H402" s="64"/>
      <c r="I402" s="65"/>
      <c r="J402" s="65"/>
      <c r="K402" s="10"/>
      <c r="L402" s="10"/>
      <c r="M402" s="10"/>
      <c r="N402" s="64"/>
      <c r="O402" s="64"/>
    </row>
    <row r="403" spans="1:15">
      <c r="A403" s="16"/>
      <c r="B403" s="17"/>
      <c r="C403" s="18" t="s">
        <v>19</v>
      </c>
      <c r="D403" s="19" t="s">
        <v>723</v>
      </c>
      <c r="E403" s="317">
        <v>1</v>
      </c>
      <c r="F403" s="10"/>
      <c r="G403" s="64"/>
      <c r="H403" s="64"/>
      <c r="I403" s="65"/>
      <c r="J403" s="65"/>
      <c r="K403" s="10"/>
      <c r="L403" s="10"/>
      <c r="M403" s="10"/>
      <c r="N403" s="64"/>
      <c r="O403" s="491"/>
    </row>
    <row r="404" spans="1:15">
      <c r="A404" s="16"/>
      <c r="B404" s="17"/>
      <c r="C404" s="18" t="s">
        <v>805</v>
      </c>
      <c r="D404" s="228" t="s">
        <v>723</v>
      </c>
      <c r="E404" s="343">
        <f>SUM(E400:E403)</f>
        <v>4</v>
      </c>
      <c r="F404" s="112"/>
      <c r="G404" s="112"/>
      <c r="H404" s="112"/>
      <c r="I404" s="112"/>
      <c r="J404" s="112"/>
      <c r="K404" s="112"/>
      <c r="L404" s="112"/>
      <c r="M404" s="112"/>
      <c r="N404" s="112"/>
      <c r="O404" s="112"/>
    </row>
    <row r="405" spans="1:15">
      <c r="A405" s="303" t="s">
        <v>506</v>
      </c>
      <c r="B405" s="304"/>
      <c r="C405" s="305" t="s">
        <v>527</v>
      </c>
      <c r="D405" s="338" t="s">
        <v>723</v>
      </c>
      <c r="E405" s="344" t="s">
        <v>747</v>
      </c>
      <c r="F405" s="38"/>
      <c r="G405" s="112"/>
      <c r="H405" s="112"/>
      <c r="I405" s="112"/>
      <c r="J405" s="112"/>
      <c r="K405" s="112"/>
      <c r="L405" s="112"/>
      <c r="M405" s="112"/>
      <c r="N405" s="35"/>
      <c r="O405" s="35"/>
    </row>
    <row r="406" spans="1:15">
      <c r="A406" s="16"/>
      <c r="B406" s="17"/>
      <c r="C406" s="18" t="s">
        <v>392</v>
      </c>
      <c r="D406" s="19" t="s">
        <v>723</v>
      </c>
      <c r="E406" s="343">
        <v>1</v>
      </c>
      <c r="F406" s="112"/>
      <c r="G406" s="112"/>
      <c r="H406" s="112"/>
      <c r="I406" s="112"/>
      <c r="J406" s="112"/>
      <c r="K406" s="112"/>
      <c r="L406" s="112"/>
      <c r="M406" s="112"/>
      <c r="N406" s="35"/>
      <c r="O406" s="35"/>
    </row>
    <row r="407" spans="1:15">
      <c r="A407" s="303" t="s">
        <v>507</v>
      </c>
      <c r="B407" s="304"/>
      <c r="C407" s="305" t="s">
        <v>528</v>
      </c>
      <c r="D407" s="338" t="s">
        <v>723</v>
      </c>
      <c r="E407" s="344" t="s">
        <v>743</v>
      </c>
      <c r="F407" s="112"/>
      <c r="G407" s="112"/>
      <c r="H407" s="112"/>
      <c r="I407" s="112"/>
      <c r="J407" s="112"/>
      <c r="K407" s="112"/>
      <c r="L407" s="112"/>
      <c r="M407" s="112"/>
      <c r="N407" s="35"/>
      <c r="O407" s="35"/>
    </row>
    <row r="408" spans="1:15">
      <c r="A408" s="16"/>
      <c r="B408" s="17"/>
      <c r="C408" s="18" t="s">
        <v>788</v>
      </c>
      <c r="D408" s="19" t="s">
        <v>723</v>
      </c>
      <c r="E408" s="317">
        <v>5.24</v>
      </c>
      <c r="F408" s="112"/>
      <c r="G408" s="112"/>
      <c r="H408" s="112"/>
      <c r="I408" s="112"/>
      <c r="J408" s="112"/>
      <c r="K408" s="112"/>
      <c r="L408" s="112"/>
      <c r="M408" s="112"/>
      <c r="N408" s="35"/>
      <c r="O408" s="35"/>
    </row>
    <row r="409" spans="1:15">
      <c r="A409" s="16"/>
      <c r="B409" s="17"/>
      <c r="C409" s="18" t="s">
        <v>19</v>
      </c>
      <c r="D409" s="19" t="s">
        <v>723</v>
      </c>
      <c r="E409" s="317">
        <v>0.76</v>
      </c>
      <c r="F409" s="38"/>
      <c r="G409" s="38"/>
      <c r="H409" s="38"/>
      <c r="I409" s="112"/>
      <c r="J409" s="112"/>
      <c r="K409" s="112"/>
      <c r="L409" s="112"/>
      <c r="M409" s="112"/>
      <c r="N409" s="35"/>
      <c r="O409" s="35"/>
    </row>
    <row r="410" spans="1:15">
      <c r="A410" s="16"/>
      <c r="B410" s="17"/>
      <c r="C410" s="18" t="s">
        <v>20</v>
      </c>
      <c r="D410" s="228" t="s">
        <v>723</v>
      </c>
      <c r="E410" s="317">
        <v>4.8600000000000003</v>
      </c>
      <c r="F410" s="112"/>
      <c r="G410" s="112"/>
      <c r="H410" s="112"/>
      <c r="I410" s="112"/>
      <c r="J410" s="112"/>
      <c r="K410" s="112"/>
      <c r="L410" s="112"/>
      <c r="M410" s="112"/>
      <c r="N410" s="35"/>
      <c r="O410" s="35"/>
    </row>
    <row r="411" spans="1:15">
      <c r="A411" s="16"/>
      <c r="B411" s="17"/>
      <c r="C411" s="18" t="s">
        <v>391</v>
      </c>
      <c r="D411" s="19" t="s">
        <v>723</v>
      </c>
      <c r="E411" s="317">
        <v>0.59</v>
      </c>
      <c r="F411" s="49"/>
      <c r="G411" s="49"/>
      <c r="H411" s="49"/>
      <c r="I411" s="112"/>
      <c r="J411" s="112"/>
      <c r="K411" s="112"/>
      <c r="L411" s="112"/>
      <c r="M411" s="112"/>
      <c r="N411" s="35"/>
      <c r="O411" s="35"/>
    </row>
    <row r="412" spans="1:15">
      <c r="A412" s="16"/>
      <c r="B412" s="17"/>
      <c r="C412" s="18" t="s">
        <v>392</v>
      </c>
      <c r="D412" s="19" t="s">
        <v>723</v>
      </c>
      <c r="E412" s="317">
        <v>0.59</v>
      </c>
      <c r="F412" s="49"/>
      <c r="G412" s="49"/>
      <c r="H412" s="49"/>
      <c r="I412" s="112"/>
      <c r="J412" s="112"/>
      <c r="K412" s="112"/>
      <c r="L412" s="112"/>
      <c r="M412" s="112"/>
      <c r="N412" s="35"/>
      <c r="O412" s="35"/>
    </row>
    <row r="413" spans="1:15">
      <c r="A413" s="16"/>
      <c r="B413" s="17"/>
      <c r="C413" s="18" t="s">
        <v>805</v>
      </c>
      <c r="D413" s="228" t="s">
        <v>723</v>
      </c>
      <c r="E413" s="343">
        <f>SUM(E408:E412)</f>
        <v>12.04</v>
      </c>
      <c r="F413" s="49"/>
      <c r="G413" s="49"/>
      <c r="H413" s="49"/>
      <c r="I413" s="112"/>
      <c r="J413" s="112"/>
      <c r="K413" s="112"/>
      <c r="L413" s="112"/>
      <c r="M413" s="112"/>
      <c r="N413" s="35"/>
      <c r="O413" s="35"/>
    </row>
    <row r="414" spans="1:15">
      <c r="A414" s="303" t="s">
        <v>508</v>
      </c>
      <c r="B414" s="304"/>
      <c r="C414" s="305" t="s">
        <v>529</v>
      </c>
      <c r="D414" s="463" t="s">
        <v>723</v>
      </c>
      <c r="E414" s="692" t="s">
        <v>442</v>
      </c>
      <c r="F414" s="665"/>
      <c r="G414" s="693"/>
      <c r="H414" s="343">
        <v>2</v>
      </c>
      <c r="I414" s="112"/>
      <c r="J414" s="112"/>
      <c r="K414" s="112"/>
      <c r="L414" s="112"/>
      <c r="M414" s="112"/>
      <c r="N414" s="35"/>
      <c r="O414" s="35"/>
    </row>
    <row r="415" spans="1:15">
      <c r="A415" s="303" t="s">
        <v>509</v>
      </c>
      <c r="B415" s="304"/>
      <c r="C415" s="305" t="s">
        <v>530</v>
      </c>
      <c r="D415" s="463" t="s">
        <v>723</v>
      </c>
      <c r="E415" s="692" t="s">
        <v>442</v>
      </c>
      <c r="F415" s="665"/>
      <c r="G415" s="693"/>
      <c r="H415" s="343">
        <v>2</v>
      </c>
      <c r="I415" s="112"/>
      <c r="J415" s="112"/>
      <c r="K415" s="112"/>
      <c r="L415" s="112"/>
      <c r="M415" s="112"/>
      <c r="N415" s="35"/>
      <c r="O415" s="35"/>
    </row>
    <row r="416" spans="1:15">
      <c r="A416" s="303" t="s">
        <v>510</v>
      </c>
      <c r="B416" s="304"/>
      <c r="C416" s="305" t="s">
        <v>531</v>
      </c>
      <c r="D416" s="463" t="s">
        <v>723</v>
      </c>
      <c r="E416" s="48"/>
      <c r="F416" s="49"/>
      <c r="G416" s="49"/>
      <c r="H416" s="49"/>
      <c r="I416" s="112"/>
      <c r="J416" s="112"/>
      <c r="K416" s="112"/>
      <c r="L416" s="112"/>
      <c r="M416" s="112"/>
      <c r="N416" s="35"/>
      <c r="O416" s="35"/>
    </row>
    <row r="417" spans="1:15">
      <c r="A417" s="16"/>
      <c r="B417" s="17"/>
      <c r="C417" s="18" t="s">
        <v>788</v>
      </c>
      <c r="D417" s="19" t="s">
        <v>723</v>
      </c>
      <c r="E417" s="317">
        <v>1</v>
      </c>
      <c r="F417" s="49"/>
      <c r="G417" s="49"/>
      <c r="H417" s="49"/>
      <c r="I417" s="112"/>
      <c r="J417" s="112"/>
      <c r="K417" s="112"/>
      <c r="L417" s="112"/>
      <c r="M417" s="112"/>
      <c r="N417" s="35"/>
      <c r="O417" s="35"/>
    </row>
    <row r="418" spans="1:15">
      <c r="A418" s="16"/>
      <c r="B418" s="17"/>
      <c r="C418" s="18" t="s">
        <v>391</v>
      </c>
      <c r="D418" s="19" t="s">
        <v>723</v>
      </c>
      <c r="E418" s="317">
        <v>1</v>
      </c>
      <c r="F418" s="49"/>
      <c r="G418" s="49"/>
      <c r="H418" s="49"/>
      <c r="I418" s="112"/>
      <c r="J418" s="112"/>
      <c r="K418" s="112"/>
      <c r="L418" s="112"/>
      <c r="M418" s="112"/>
      <c r="N418" s="35"/>
      <c r="O418" s="35"/>
    </row>
    <row r="419" spans="1:15">
      <c r="A419" s="16"/>
      <c r="B419" s="17"/>
      <c r="C419" s="18" t="s">
        <v>392</v>
      </c>
      <c r="D419" s="19" t="s">
        <v>723</v>
      </c>
      <c r="E419" s="317">
        <v>1</v>
      </c>
      <c r="F419" s="49"/>
      <c r="G419" s="49"/>
      <c r="H419" s="49"/>
      <c r="I419" s="112"/>
      <c r="J419" s="112"/>
      <c r="K419" s="112"/>
      <c r="L419" s="112"/>
      <c r="M419" s="112"/>
      <c r="N419" s="35"/>
      <c r="O419" s="35"/>
    </row>
    <row r="420" spans="1:15">
      <c r="A420" s="43"/>
      <c r="B420" s="44"/>
      <c r="C420" s="45" t="s">
        <v>805</v>
      </c>
      <c r="D420" s="221" t="s">
        <v>723</v>
      </c>
      <c r="E420" s="343">
        <f>SUM(E415:E419)</f>
        <v>3</v>
      </c>
      <c r="F420" s="112"/>
      <c r="G420" s="112"/>
      <c r="H420" s="112"/>
      <c r="I420" s="112"/>
      <c r="J420" s="112"/>
      <c r="K420" s="112"/>
      <c r="L420" s="112"/>
      <c r="M420" s="112"/>
      <c r="N420" s="35"/>
      <c r="O420" s="35"/>
    </row>
    <row r="421" spans="1:15">
      <c r="A421" s="303" t="s">
        <v>511</v>
      </c>
      <c r="B421" s="304"/>
      <c r="C421" s="305" t="s">
        <v>532</v>
      </c>
      <c r="D421" s="338" t="s">
        <v>723</v>
      </c>
      <c r="E421" s="301"/>
      <c r="F421" s="38"/>
      <c r="G421" s="38"/>
      <c r="H421" s="38"/>
      <c r="I421" s="38"/>
      <c r="J421" s="112"/>
      <c r="K421" s="112"/>
      <c r="L421" s="112"/>
      <c r="M421" s="112"/>
      <c r="N421" s="35"/>
      <c r="O421" s="35"/>
    </row>
    <row r="422" spans="1:15">
      <c r="A422" s="16"/>
      <c r="B422" s="17"/>
      <c r="C422" s="18" t="s">
        <v>391</v>
      </c>
      <c r="D422" s="19" t="s">
        <v>723</v>
      </c>
      <c r="E422" s="317">
        <v>2</v>
      </c>
      <c r="F422" s="49"/>
      <c r="G422" s="49"/>
      <c r="H422" s="49"/>
      <c r="I422" s="49"/>
      <c r="J422" s="112"/>
      <c r="K422" s="112"/>
      <c r="L422" s="112"/>
      <c r="M422" s="112"/>
      <c r="N422" s="35"/>
      <c r="O422" s="35"/>
    </row>
    <row r="423" spans="1:15">
      <c r="A423" s="16"/>
      <c r="B423" s="17"/>
      <c r="C423" s="18" t="s">
        <v>392</v>
      </c>
      <c r="D423" s="19" t="s">
        <v>723</v>
      </c>
      <c r="E423" s="317">
        <v>2</v>
      </c>
      <c r="F423" s="49"/>
      <c r="G423" s="49"/>
      <c r="H423" s="49"/>
      <c r="I423" s="49"/>
      <c r="J423" s="112"/>
      <c r="K423" s="112"/>
      <c r="L423" s="112"/>
      <c r="M423" s="112"/>
      <c r="N423" s="35"/>
      <c r="O423" s="35"/>
    </row>
    <row r="424" spans="1:15">
      <c r="A424" s="43"/>
      <c r="B424" s="44"/>
      <c r="C424" s="45" t="s">
        <v>805</v>
      </c>
      <c r="D424" s="221" t="s">
        <v>723</v>
      </c>
      <c r="E424" s="343">
        <f>SUM(E422:E423)</f>
        <v>4</v>
      </c>
      <c r="F424" s="49"/>
      <c r="G424" s="49"/>
      <c r="H424" s="49"/>
      <c r="I424" s="49"/>
      <c r="J424" s="112"/>
      <c r="K424" s="112"/>
      <c r="L424" s="112"/>
      <c r="M424" s="112"/>
      <c r="N424" s="35"/>
      <c r="O424" s="35"/>
    </row>
    <row r="425" spans="1:15">
      <c r="A425" s="303" t="s">
        <v>512</v>
      </c>
      <c r="B425" s="304"/>
      <c r="C425" s="305" t="s">
        <v>533</v>
      </c>
      <c r="D425" s="338" t="s">
        <v>723</v>
      </c>
      <c r="E425" s="493"/>
      <c r="F425" s="49"/>
      <c r="G425" s="49"/>
      <c r="H425" s="49"/>
      <c r="I425" s="49"/>
      <c r="J425" s="112"/>
      <c r="K425" s="112"/>
      <c r="L425" s="112"/>
      <c r="M425" s="112"/>
      <c r="N425" s="35"/>
      <c r="O425" s="35"/>
    </row>
    <row r="426" spans="1:15">
      <c r="A426" s="16"/>
      <c r="B426" s="17"/>
      <c r="C426" s="18" t="s">
        <v>391</v>
      </c>
      <c r="D426" s="19" t="s">
        <v>723</v>
      </c>
      <c r="E426" s="317">
        <v>1</v>
      </c>
      <c r="F426" s="49"/>
      <c r="G426" s="49"/>
      <c r="H426" s="49"/>
      <c r="I426" s="112"/>
      <c r="J426" s="112"/>
      <c r="K426" s="112"/>
      <c r="L426" s="112"/>
      <c r="M426" s="112"/>
      <c r="N426" s="35"/>
      <c r="O426" s="35"/>
    </row>
    <row r="427" spans="1:15">
      <c r="A427" s="16"/>
      <c r="B427" s="17"/>
      <c r="C427" s="18" t="s">
        <v>392</v>
      </c>
      <c r="D427" s="19" t="s">
        <v>723</v>
      </c>
      <c r="E427" s="317">
        <v>1</v>
      </c>
      <c r="F427" s="49"/>
      <c r="G427" s="49"/>
      <c r="H427" s="49"/>
      <c r="I427" s="112"/>
      <c r="J427" s="112"/>
      <c r="K427" s="112"/>
      <c r="L427" s="112"/>
      <c r="M427" s="112"/>
      <c r="N427" s="35"/>
      <c r="O427" s="35"/>
    </row>
    <row r="428" spans="1:15">
      <c r="A428" s="43"/>
      <c r="B428" s="44"/>
      <c r="C428" s="45" t="s">
        <v>805</v>
      </c>
      <c r="D428" s="221" t="s">
        <v>723</v>
      </c>
      <c r="E428" s="343">
        <f>SUM(E426:E427)</f>
        <v>2</v>
      </c>
      <c r="F428" s="49"/>
      <c r="G428" s="49"/>
      <c r="H428" s="49"/>
      <c r="I428" s="112"/>
      <c r="J428" s="112"/>
      <c r="K428" s="112"/>
      <c r="L428" s="112"/>
      <c r="M428" s="112"/>
      <c r="N428" s="35"/>
      <c r="O428" s="35"/>
    </row>
    <row r="429" spans="1:15">
      <c r="A429" s="303" t="s">
        <v>513</v>
      </c>
      <c r="B429" s="304"/>
      <c r="C429" s="305" t="s">
        <v>534</v>
      </c>
      <c r="D429" s="338" t="s">
        <v>723</v>
      </c>
      <c r="E429" s="112"/>
      <c r="F429" s="49"/>
      <c r="G429" s="49"/>
      <c r="H429" s="49"/>
      <c r="I429" s="112"/>
      <c r="J429" s="112"/>
      <c r="K429" s="112"/>
      <c r="L429" s="112"/>
      <c r="M429" s="112"/>
      <c r="N429" s="35"/>
      <c r="O429" s="35"/>
    </row>
    <row r="430" spans="1:15">
      <c r="A430" s="16"/>
      <c r="B430" s="17"/>
      <c r="C430" s="18" t="s">
        <v>788</v>
      </c>
      <c r="D430" s="19" t="s">
        <v>723</v>
      </c>
      <c r="E430" s="317">
        <v>1</v>
      </c>
      <c r="F430" s="49"/>
      <c r="G430" s="49"/>
      <c r="H430" s="49"/>
      <c r="I430" s="112"/>
      <c r="J430" s="112"/>
      <c r="K430" s="112"/>
      <c r="L430" s="112"/>
      <c r="M430" s="112"/>
      <c r="N430" s="35"/>
      <c r="O430" s="35"/>
    </row>
    <row r="431" spans="1:15">
      <c r="A431" s="16"/>
      <c r="B431" s="17"/>
      <c r="C431" s="18" t="s">
        <v>391</v>
      </c>
      <c r="D431" s="19" t="s">
        <v>723</v>
      </c>
      <c r="E431" s="317">
        <v>1</v>
      </c>
      <c r="F431" s="49"/>
      <c r="G431" s="49"/>
      <c r="H431" s="49"/>
      <c r="I431" s="112"/>
      <c r="J431" s="112"/>
      <c r="K431" s="112"/>
      <c r="L431" s="112"/>
      <c r="M431" s="112"/>
      <c r="N431" s="35"/>
      <c r="O431" s="35"/>
    </row>
    <row r="432" spans="1:15">
      <c r="A432" s="16"/>
      <c r="B432" s="17"/>
      <c r="C432" s="18" t="s">
        <v>392</v>
      </c>
      <c r="D432" s="19" t="s">
        <v>723</v>
      </c>
      <c r="E432" s="317">
        <v>1</v>
      </c>
      <c r="F432" s="49"/>
      <c r="G432" s="49"/>
      <c r="H432" s="49"/>
      <c r="I432" s="112"/>
      <c r="J432" s="112"/>
      <c r="K432" s="112"/>
      <c r="L432" s="112"/>
      <c r="M432" s="112"/>
      <c r="N432" s="35"/>
      <c r="O432" s="35"/>
    </row>
    <row r="433" spans="1:15">
      <c r="A433" s="43"/>
      <c r="B433" s="44"/>
      <c r="C433" s="45" t="s">
        <v>805</v>
      </c>
      <c r="D433" s="221" t="s">
        <v>723</v>
      </c>
      <c r="E433" s="343">
        <f>SUM(E430:E432)</f>
        <v>3</v>
      </c>
      <c r="F433" s="49"/>
      <c r="G433" s="49"/>
      <c r="H433" s="49"/>
      <c r="I433" s="112"/>
      <c r="J433" s="112"/>
      <c r="K433" s="112"/>
      <c r="L433" s="112"/>
      <c r="M433" s="112"/>
      <c r="N433" s="35"/>
      <c r="O433" s="35"/>
    </row>
    <row r="434" spans="1:15">
      <c r="A434" s="303" t="s">
        <v>514</v>
      </c>
      <c r="B434" s="304"/>
      <c r="C434" s="305" t="s">
        <v>535</v>
      </c>
      <c r="D434" s="338" t="s">
        <v>723</v>
      </c>
      <c r="E434" s="112"/>
      <c r="F434" s="49"/>
      <c r="G434" s="49"/>
      <c r="H434" s="49"/>
      <c r="I434" s="112"/>
      <c r="J434" s="112"/>
      <c r="K434" s="112"/>
      <c r="L434" s="112"/>
      <c r="M434" s="112"/>
      <c r="N434" s="35"/>
      <c r="O434" s="35"/>
    </row>
    <row r="435" spans="1:15">
      <c r="A435" s="16"/>
      <c r="B435" s="17"/>
      <c r="C435" s="18" t="s">
        <v>788</v>
      </c>
      <c r="D435" s="19" t="s">
        <v>723</v>
      </c>
      <c r="E435" s="343">
        <v>2</v>
      </c>
      <c r="F435" s="49"/>
      <c r="G435" s="49"/>
      <c r="H435" s="49"/>
      <c r="I435" s="112"/>
      <c r="J435" s="112"/>
      <c r="K435" s="112"/>
      <c r="L435" s="112"/>
      <c r="M435" s="112"/>
      <c r="N435" s="35"/>
      <c r="O435" s="35"/>
    </row>
    <row r="436" spans="1:15">
      <c r="A436" s="303" t="s">
        <v>515</v>
      </c>
      <c r="B436" s="304"/>
      <c r="C436" s="305" t="s">
        <v>536</v>
      </c>
      <c r="D436" s="338" t="s">
        <v>723</v>
      </c>
      <c r="E436" s="112"/>
      <c r="F436" s="49"/>
      <c r="G436" s="49"/>
      <c r="H436" s="49"/>
      <c r="I436" s="112"/>
      <c r="J436" s="112"/>
      <c r="K436" s="112"/>
      <c r="L436" s="112"/>
      <c r="M436" s="112"/>
      <c r="N436" s="35"/>
      <c r="O436" s="35"/>
    </row>
    <row r="437" spans="1:15">
      <c r="A437" s="16"/>
      <c r="B437" s="17"/>
      <c r="C437" s="18" t="s">
        <v>19</v>
      </c>
      <c r="D437" s="19" t="s">
        <v>723</v>
      </c>
      <c r="E437" s="343">
        <v>2</v>
      </c>
      <c r="F437" s="49"/>
      <c r="G437" s="49"/>
      <c r="H437" s="49"/>
      <c r="I437" s="112"/>
      <c r="J437" s="112"/>
      <c r="K437" s="112"/>
      <c r="L437" s="112"/>
      <c r="M437" s="112"/>
      <c r="N437" s="35"/>
      <c r="O437" s="35"/>
    </row>
    <row r="438" spans="1:15">
      <c r="A438" s="303" t="s">
        <v>516</v>
      </c>
      <c r="B438" s="304"/>
      <c r="C438" s="305" t="s">
        <v>537</v>
      </c>
      <c r="D438" s="338" t="s">
        <v>723</v>
      </c>
      <c r="E438" s="112"/>
      <c r="F438" s="49"/>
      <c r="G438" s="49"/>
      <c r="H438" s="49"/>
      <c r="I438" s="112"/>
      <c r="J438" s="112"/>
      <c r="K438" s="112"/>
      <c r="L438" s="112"/>
      <c r="M438" s="112"/>
      <c r="N438" s="35"/>
      <c r="O438" s="35"/>
    </row>
    <row r="439" spans="1:15">
      <c r="A439" s="16"/>
      <c r="B439" s="17"/>
      <c r="C439" s="18" t="s">
        <v>538</v>
      </c>
      <c r="D439" s="19" t="s">
        <v>723</v>
      </c>
      <c r="E439" s="343">
        <v>3</v>
      </c>
      <c r="F439" s="49"/>
      <c r="G439" s="49"/>
      <c r="H439" s="49"/>
      <c r="I439" s="112"/>
      <c r="J439" s="112"/>
      <c r="K439" s="112"/>
      <c r="L439" s="112"/>
      <c r="M439" s="112"/>
      <c r="N439" s="35"/>
      <c r="O439" s="35"/>
    </row>
    <row r="440" spans="1:15">
      <c r="A440" s="303" t="s">
        <v>517</v>
      </c>
      <c r="B440" s="304"/>
      <c r="C440" s="305" t="s">
        <v>539</v>
      </c>
      <c r="D440" s="338" t="s">
        <v>723</v>
      </c>
      <c r="E440" s="112"/>
      <c r="F440" s="49"/>
      <c r="G440" s="49"/>
      <c r="H440" s="49"/>
      <c r="I440" s="112"/>
      <c r="J440" s="112"/>
      <c r="K440" s="112"/>
      <c r="L440" s="112"/>
      <c r="M440" s="112"/>
      <c r="N440" s="35"/>
      <c r="O440" s="35"/>
    </row>
    <row r="441" spans="1:15">
      <c r="A441" s="16"/>
      <c r="B441" s="17"/>
      <c r="C441" s="18" t="s">
        <v>788</v>
      </c>
      <c r="D441" s="19" t="s">
        <v>723</v>
      </c>
      <c r="E441" s="317">
        <v>1</v>
      </c>
      <c r="F441" s="49"/>
      <c r="G441" s="49"/>
      <c r="H441" s="49"/>
      <c r="I441" s="112"/>
      <c r="J441" s="112"/>
      <c r="K441" s="112"/>
      <c r="L441" s="112"/>
      <c r="M441" s="112"/>
      <c r="N441" s="35"/>
      <c r="O441" s="35"/>
    </row>
    <row r="442" spans="1:15">
      <c r="A442" s="16"/>
      <c r="B442" s="17"/>
      <c r="C442" s="18" t="s">
        <v>391</v>
      </c>
      <c r="D442" s="19" t="s">
        <v>723</v>
      </c>
      <c r="E442" s="317">
        <v>1</v>
      </c>
      <c r="F442" s="49"/>
      <c r="G442" s="49"/>
      <c r="H442" s="49"/>
      <c r="I442" s="112"/>
      <c r="J442" s="112"/>
      <c r="K442" s="112"/>
      <c r="L442" s="112"/>
      <c r="M442" s="112"/>
      <c r="N442" s="35"/>
      <c r="O442" s="35"/>
    </row>
    <row r="443" spans="1:15">
      <c r="A443" s="16"/>
      <c r="B443" s="17"/>
      <c r="C443" s="18" t="s">
        <v>392</v>
      </c>
      <c r="D443" s="19" t="s">
        <v>723</v>
      </c>
      <c r="E443" s="317">
        <v>1</v>
      </c>
      <c r="F443" s="49"/>
      <c r="G443" s="49"/>
      <c r="H443" s="49"/>
      <c r="I443" s="112"/>
      <c r="J443" s="112"/>
      <c r="K443" s="112"/>
      <c r="L443" s="112"/>
      <c r="M443" s="112"/>
      <c r="N443" s="35"/>
      <c r="O443" s="35"/>
    </row>
    <row r="444" spans="1:15">
      <c r="A444" s="43"/>
      <c r="B444" s="44"/>
      <c r="C444" s="45" t="s">
        <v>805</v>
      </c>
      <c r="D444" s="221" t="s">
        <v>723</v>
      </c>
      <c r="E444" s="343">
        <f>SUM(E441:E443)</f>
        <v>3</v>
      </c>
      <c r="F444" s="49"/>
      <c r="G444" s="49"/>
      <c r="H444" s="49"/>
      <c r="I444" s="112"/>
      <c r="J444" s="112"/>
      <c r="K444" s="112"/>
      <c r="L444" s="112"/>
      <c r="M444" s="112"/>
      <c r="N444" s="35"/>
      <c r="O444" s="35"/>
    </row>
    <row r="445" spans="1:15">
      <c r="A445" s="303" t="s">
        <v>518</v>
      </c>
      <c r="B445" s="304"/>
      <c r="C445" s="305" t="s">
        <v>540</v>
      </c>
      <c r="D445" s="338" t="s">
        <v>723</v>
      </c>
      <c r="E445" s="112"/>
      <c r="F445" s="49"/>
      <c r="G445" s="49"/>
      <c r="H445" s="49"/>
      <c r="I445" s="112"/>
      <c r="J445" s="112"/>
      <c r="K445" s="112"/>
      <c r="L445" s="112"/>
      <c r="M445" s="112"/>
      <c r="N445" s="35"/>
      <c r="O445" s="35"/>
    </row>
    <row r="446" spans="1:15">
      <c r="A446" s="43"/>
      <c r="B446" s="44"/>
      <c r="C446" s="45" t="s">
        <v>391</v>
      </c>
      <c r="D446" s="46" t="s">
        <v>723</v>
      </c>
      <c r="E446" s="317">
        <v>3</v>
      </c>
      <c r="F446" s="49"/>
      <c r="G446" s="49"/>
      <c r="H446" s="49"/>
      <c r="I446" s="112"/>
      <c r="J446" s="112"/>
      <c r="K446" s="112"/>
      <c r="L446" s="112"/>
      <c r="M446" s="112"/>
      <c r="N446" s="35"/>
      <c r="O446" s="35"/>
    </row>
    <row r="447" spans="1:15">
      <c r="A447" s="16"/>
      <c r="B447" s="17"/>
      <c r="C447" s="18" t="s">
        <v>392</v>
      </c>
      <c r="D447" s="19" t="s">
        <v>723</v>
      </c>
      <c r="E447" s="317">
        <v>3</v>
      </c>
      <c r="F447" s="49"/>
      <c r="G447" s="49"/>
      <c r="H447" s="49"/>
      <c r="I447" s="112"/>
      <c r="J447" s="112"/>
      <c r="K447" s="112"/>
      <c r="L447" s="112"/>
      <c r="M447" s="112"/>
      <c r="N447" s="35"/>
      <c r="O447" s="35"/>
    </row>
    <row r="448" spans="1:15">
      <c r="A448" s="43"/>
      <c r="B448" s="44"/>
      <c r="C448" s="45" t="s">
        <v>805</v>
      </c>
      <c r="D448" s="221" t="s">
        <v>723</v>
      </c>
      <c r="E448" s="343">
        <f>SUM(E445:E447)</f>
        <v>6</v>
      </c>
      <c r="F448" s="49"/>
      <c r="G448" s="49"/>
      <c r="H448" s="49"/>
      <c r="I448" s="112"/>
      <c r="J448" s="112"/>
      <c r="K448" s="112"/>
      <c r="L448" s="112"/>
      <c r="M448" s="112"/>
      <c r="N448" s="35"/>
      <c r="O448" s="35"/>
    </row>
    <row r="449" spans="1:15">
      <c r="A449" s="303" t="s">
        <v>519</v>
      </c>
      <c r="B449" s="304"/>
      <c r="C449" s="305" t="s">
        <v>928</v>
      </c>
      <c r="D449" s="338" t="s">
        <v>723</v>
      </c>
      <c r="E449" s="112"/>
      <c r="F449" s="49"/>
      <c r="G449" s="49"/>
      <c r="H449" s="49"/>
      <c r="I449" s="112"/>
      <c r="J449" s="112"/>
      <c r="K449" s="112"/>
      <c r="L449" s="112"/>
      <c r="M449" s="112"/>
      <c r="N449" s="35"/>
      <c r="O449" s="35"/>
    </row>
    <row r="450" spans="1:15">
      <c r="A450" s="16"/>
      <c r="B450" s="17"/>
      <c r="C450" s="18" t="s">
        <v>391</v>
      </c>
      <c r="D450" s="19" t="s">
        <v>723</v>
      </c>
      <c r="E450" s="317">
        <v>2</v>
      </c>
      <c r="F450" s="49"/>
      <c r="G450" s="49"/>
      <c r="H450" s="49"/>
      <c r="I450" s="112"/>
      <c r="J450" s="112"/>
      <c r="K450" s="112"/>
      <c r="L450" s="112"/>
      <c r="M450" s="112"/>
      <c r="N450" s="35"/>
      <c r="O450" s="35"/>
    </row>
    <row r="451" spans="1:15">
      <c r="A451" s="16"/>
      <c r="B451" s="17"/>
      <c r="C451" s="18" t="s">
        <v>392</v>
      </c>
      <c r="D451" s="19" t="s">
        <v>723</v>
      </c>
      <c r="E451" s="317">
        <v>2</v>
      </c>
      <c r="F451" s="49"/>
      <c r="G451" s="49"/>
      <c r="H451" s="49"/>
      <c r="I451" s="112"/>
      <c r="J451" s="112"/>
      <c r="K451" s="112"/>
      <c r="L451" s="112"/>
      <c r="M451" s="112"/>
      <c r="N451" s="35"/>
      <c r="O451" s="35"/>
    </row>
    <row r="452" spans="1:15">
      <c r="A452" s="43"/>
      <c r="B452" s="44"/>
      <c r="C452" s="45" t="s">
        <v>805</v>
      </c>
      <c r="D452" s="221" t="s">
        <v>723</v>
      </c>
      <c r="E452" s="343">
        <f>SUM(E449:E451)</f>
        <v>4</v>
      </c>
      <c r="F452" s="49"/>
      <c r="G452" s="49"/>
      <c r="H452" s="49"/>
      <c r="I452" s="112"/>
      <c r="J452" s="112"/>
      <c r="K452" s="112"/>
      <c r="L452" s="112"/>
      <c r="M452" s="112"/>
      <c r="N452" s="35"/>
      <c r="O452" s="35"/>
    </row>
    <row r="453" spans="1:15">
      <c r="A453" s="14"/>
      <c r="B453" s="14"/>
      <c r="C453" s="15"/>
      <c r="D453" s="457"/>
      <c r="E453" s="471"/>
      <c r="F453" s="49"/>
      <c r="G453" s="49"/>
      <c r="H453" s="49"/>
      <c r="I453" s="112"/>
      <c r="J453" s="112"/>
      <c r="K453" s="112"/>
      <c r="L453" s="112"/>
      <c r="M453" s="112"/>
      <c r="N453" s="35"/>
      <c r="O453" s="35"/>
    </row>
    <row r="454" spans="1:15">
      <c r="A454" s="35">
        <v>13</v>
      </c>
      <c r="B454" s="678" t="str">
        <f>PLANILHA!D201</f>
        <v>INSTALAÇÕES DE COMBATE A INCÊNDIO</v>
      </c>
      <c r="C454" s="678"/>
      <c r="D454" s="37"/>
      <c r="E454" s="48"/>
      <c r="F454" s="49"/>
      <c r="G454" s="49"/>
      <c r="H454" s="49"/>
      <c r="I454" s="112"/>
      <c r="J454" s="112"/>
      <c r="K454" s="112"/>
      <c r="L454" s="112"/>
      <c r="M454" s="112"/>
      <c r="N454" s="35"/>
      <c r="O454" s="35"/>
    </row>
    <row r="455" spans="1:15">
      <c r="A455" s="303"/>
      <c r="B455" s="437"/>
      <c r="C455" s="437"/>
      <c r="D455" s="338"/>
      <c r="E455" s="344" t="s">
        <v>917</v>
      </c>
      <c r="F455" s="38"/>
      <c r="G455" s="38"/>
      <c r="H455" s="38"/>
      <c r="I455" s="112"/>
      <c r="J455" s="112"/>
      <c r="K455" s="112"/>
      <c r="L455" s="112"/>
      <c r="M455" s="112"/>
      <c r="N455" s="35"/>
      <c r="O455" s="35"/>
    </row>
    <row r="456" spans="1:15">
      <c r="A456" s="303" t="s">
        <v>912</v>
      </c>
      <c r="B456" s="304"/>
      <c r="C456" s="305" t="s">
        <v>386</v>
      </c>
      <c r="D456" s="338" t="s">
        <v>723</v>
      </c>
      <c r="E456" s="343">
        <v>2</v>
      </c>
      <c r="F456" s="49"/>
      <c r="G456" s="49"/>
      <c r="H456" s="49"/>
      <c r="I456" s="112"/>
      <c r="J456" s="112"/>
      <c r="K456" s="112"/>
      <c r="L456" s="112"/>
      <c r="M456" s="112"/>
      <c r="N456" s="35"/>
      <c r="O456" s="35"/>
    </row>
    <row r="457" spans="1:15">
      <c r="A457" s="303" t="s">
        <v>913</v>
      </c>
      <c r="B457" s="304"/>
      <c r="C457" s="305" t="s">
        <v>387</v>
      </c>
      <c r="D457" s="338" t="s">
        <v>723</v>
      </c>
      <c r="E457" s="343">
        <v>6</v>
      </c>
      <c r="F457" s="49"/>
      <c r="G457" s="49"/>
      <c r="H457" s="49"/>
      <c r="I457" s="112"/>
      <c r="J457" s="112"/>
      <c r="K457" s="112"/>
      <c r="L457" s="112"/>
      <c r="M457" s="112"/>
      <c r="N457" s="35"/>
      <c r="O457" s="35"/>
    </row>
    <row r="458" spans="1:15">
      <c r="A458" s="303" t="s">
        <v>914</v>
      </c>
      <c r="B458" s="304"/>
      <c r="C458" s="305" t="s">
        <v>388</v>
      </c>
      <c r="D458" s="338" t="s">
        <v>723</v>
      </c>
      <c r="E458" s="343">
        <v>7</v>
      </c>
      <c r="F458" s="49"/>
      <c r="G458" s="49"/>
      <c r="H458" s="49"/>
      <c r="I458" s="112"/>
      <c r="J458" s="112"/>
      <c r="K458" s="112"/>
      <c r="L458" s="112"/>
      <c r="M458" s="112"/>
      <c r="N458" s="35"/>
      <c r="O458" s="35"/>
    </row>
    <row r="459" spans="1:15">
      <c r="A459" s="303" t="s">
        <v>915</v>
      </c>
      <c r="B459" s="304"/>
      <c r="C459" s="305" t="s">
        <v>389</v>
      </c>
      <c r="D459" s="338" t="s">
        <v>723</v>
      </c>
      <c r="E459" s="343">
        <v>2</v>
      </c>
      <c r="F459" s="49"/>
      <c r="G459" s="49"/>
      <c r="H459" s="49"/>
      <c r="I459" s="112"/>
      <c r="J459" s="112"/>
      <c r="K459" s="112"/>
      <c r="L459" s="112"/>
      <c r="M459" s="112"/>
      <c r="N459" s="35"/>
      <c r="O459" s="35"/>
    </row>
    <row r="460" spans="1:15">
      <c r="A460" s="303" t="s">
        <v>916</v>
      </c>
      <c r="B460" s="304"/>
      <c r="C460" s="305" t="s">
        <v>390</v>
      </c>
      <c r="D460" s="338" t="s">
        <v>723</v>
      </c>
      <c r="E460" s="343">
        <v>2</v>
      </c>
      <c r="F460" s="49"/>
      <c r="G460" s="49"/>
      <c r="H460" s="49"/>
      <c r="I460" s="112"/>
      <c r="J460" s="112"/>
      <c r="K460" s="112"/>
      <c r="L460" s="112"/>
      <c r="M460" s="112"/>
      <c r="N460" s="35"/>
      <c r="O460" s="35"/>
    </row>
    <row r="461" spans="1:15">
      <c r="A461" s="35"/>
      <c r="B461" s="35"/>
      <c r="C461" s="36"/>
      <c r="D461" s="37"/>
      <c r="E461" s="48"/>
      <c r="F461" s="49"/>
      <c r="G461" s="49"/>
      <c r="H461" s="49"/>
      <c r="I461" s="112"/>
      <c r="J461" s="112"/>
      <c r="K461" s="112"/>
      <c r="L461" s="112"/>
      <c r="M461" s="112"/>
      <c r="N461" s="35"/>
      <c r="O461" s="35"/>
    </row>
    <row r="462" spans="1:15">
      <c r="A462" s="35">
        <v>14</v>
      </c>
      <c r="B462" s="678" t="str">
        <f>PLANILHA!D209</f>
        <v>INSTALAÇÕES TELEFÔNICAS/REDE DE DADOS/INTERFONE</v>
      </c>
      <c r="C462" s="678"/>
      <c r="D462" s="37"/>
      <c r="E462" s="48"/>
      <c r="F462" s="49"/>
      <c r="G462" s="49"/>
      <c r="H462" s="49"/>
      <c r="I462" s="112"/>
      <c r="J462" s="112"/>
      <c r="K462" s="112"/>
      <c r="L462" s="112"/>
      <c r="M462" s="112"/>
      <c r="N462" s="35"/>
      <c r="O462" s="35"/>
    </row>
    <row r="463" spans="1:15">
      <c r="A463" s="303"/>
      <c r="B463" s="304"/>
      <c r="C463" s="305" t="s">
        <v>923</v>
      </c>
      <c r="D463" s="306" t="s">
        <v>723</v>
      </c>
      <c r="E463" s="447" t="s">
        <v>918</v>
      </c>
      <c r="F463" s="460" t="s">
        <v>919</v>
      </c>
      <c r="G463" s="447" t="s">
        <v>920</v>
      </c>
      <c r="H463" s="460" t="s">
        <v>379</v>
      </c>
      <c r="I463" s="447" t="s">
        <v>371</v>
      </c>
      <c r="J463" s="460" t="s">
        <v>372</v>
      </c>
      <c r="K463" s="447" t="s">
        <v>921</v>
      </c>
      <c r="L463" s="447" t="s">
        <v>922</v>
      </c>
      <c r="M463" s="344" t="s">
        <v>377</v>
      </c>
      <c r="N463" s="344" t="s">
        <v>378</v>
      </c>
      <c r="O463" s="344" t="s">
        <v>381</v>
      </c>
    </row>
    <row r="464" spans="1:15">
      <c r="A464" s="13"/>
      <c r="B464" s="14"/>
      <c r="C464" s="15" t="s">
        <v>369</v>
      </c>
      <c r="D464" s="221" t="s">
        <v>723</v>
      </c>
      <c r="E464" s="223"/>
      <c r="F464" s="220"/>
      <c r="G464" s="157">
        <v>1</v>
      </c>
      <c r="H464" s="220">
        <v>1</v>
      </c>
      <c r="I464" s="157"/>
      <c r="J464" s="220"/>
      <c r="K464" s="157"/>
      <c r="L464" s="220"/>
      <c r="M464" s="220">
        <v>7</v>
      </c>
      <c r="N464" s="461"/>
      <c r="O464" s="461"/>
    </row>
    <row r="465" spans="1:15">
      <c r="A465" s="43"/>
      <c r="B465" s="44"/>
      <c r="C465" s="45" t="s">
        <v>370</v>
      </c>
      <c r="D465" s="221" t="s">
        <v>723</v>
      </c>
      <c r="E465" s="223"/>
      <c r="F465" s="220"/>
      <c r="G465" s="157"/>
      <c r="H465" s="220"/>
      <c r="I465" s="157"/>
      <c r="J465" s="220"/>
      <c r="K465" s="157">
        <v>9</v>
      </c>
      <c r="L465" s="220">
        <v>16</v>
      </c>
      <c r="M465" s="220"/>
      <c r="N465" s="220">
        <v>9</v>
      </c>
      <c r="O465" s="461"/>
    </row>
    <row r="466" spans="1:15">
      <c r="A466" s="43"/>
      <c r="B466" s="44"/>
      <c r="C466" s="45" t="s">
        <v>17</v>
      </c>
      <c r="D466" s="221" t="s">
        <v>723</v>
      </c>
      <c r="E466" s="220"/>
      <c r="F466" s="220">
        <v>8</v>
      </c>
      <c r="G466" s="220"/>
      <c r="H466" s="220"/>
      <c r="I466" s="220">
        <v>1</v>
      </c>
      <c r="J466" s="220">
        <v>1</v>
      </c>
      <c r="K466" s="220"/>
      <c r="L466" s="220"/>
      <c r="M466" s="220"/>
      <c r="N466" s="461"/>
      <c r="O466" s="461"/>
    </row>
    <row r="467" spans="1:15">
      <c r="A467" s="13"/>
      <c r="B467" s="14"/>
      <c r="C467" s="15" t="s">
        <v>18</v>
      </c>
      <c r="D467" s="228" t="s">
        <v>723</v>
      </c>
      <c r="E467" s="220">
        <v>2</v>
      </c>
      <c r="F467" s="220">
        <v>2</v>
      </c>
      <c r="G467" s="220"/>
      <c r="H467" s="220"/>
      <c r="I467" s="220"/>
      <c r="J467" s="220"/>
      <c r="K467" s="220"/>
      <c r="L467" s="220"/>
      <c r="M467" s="220"/>
      <c r="N467" s="461"/>
      <c r="O467" s="220">
        <v>1</v>
      </c>
    </row>
    <row r="468" spans="1:15">
      <c r="A468" s="43"/>
      <c r="B468" s="44"/>
      <c r="C468" s="45" t="s">
        <v>805</v>
      </c>
      <c r="D468" s="221" t="s">
        <v>723</v>
      </c>
      <c r="E468" s="343">
        <f>SUM(E466:E467)</f>
        <v>2</v>
      </c>
      <c r="F468" s="343">
        <f>SUM(F466:F467)</f>
        <v>10</v>
      </c>
      <c r="G468" s="343">
        <f>SUM(G464:G467)</f>
        <v>1</v>
      </c>
      <c r="H468" s="343">
        <f>SUM(H464:H467)</f>
        <v>1</v>
      </c>
      <c r="I468" s="343">
        <f>SUM(I463:I466)</f>
        <v>1</v>
      </c>
      <c r="J468" s="343">
        <f>SUM(J464:J467)</f>
        <v>1</v>
      </c>
      <c r="K468" s="343">
        <f>SUM(K463:K466)</f>
        <v>9</v>
      </c>
      <c r="L468" s="343">
        <f>SUM(L464:L466)</f>
        <v>16</v>
      </c>
      <c r="M468" s="343">
        <f>SUM(M464:M467)</f>
        <v>7</v>
      </c>
      <c r="N468" s="343">
        <f>SUM(N465:N467)</f>
        <v>9</v>
      </c>
      <c r="O468" s="343">
        <f>SUM(O464:O467)</f>
        <v>1</v>
      </c>
    </row>
    <row r="469" spans="1:15">
      <c r="A469" s="35"/>
      <c r="B469" s="35"/>
      <c r="C469" s="36"/>
      <c r="D469" s="37"/>
      <c r="E469" s="48"/>
      <c r="F469" s="49"/>
      <c r="G469" s="49"/>
      <c r="H469" s="49"/>
      <c r="I469" s="49"/>
      <c r="J469" s="49"/>
      <c r="K469" s="49"/>
      <c r="L469" s="49"/>
      <c r="M469" s="49"/>
      <c r="N469" s="35"/>
      <c r="O469" s="35"/>
    </row>
    <row r="470" spans="1:15">
      <c r="A470" s="35">
        <v>15</v>
      </c>
      <c r="B470" s="678" t="s">
        <v>678</v>
      </c>
      <c r="C470" s="678"/>
      <c r="D470" s="37"/>
      <c r="E470" s="48"/>
      <c r="F470" s="49"/>
      <c r="G470" s="49"/>
      <c r="H470" s="49"/>
      <c r="I470" s="49"/>
      <c r="J470" s="49"/>
      <c r="K470" s="49"/>
      <c r="L470" s="49"/>
      <c r="M470" s="49"/>
      <c r="N470" s="35"/>
      <c r="O470" s="35"/>
    </row>
    <row r="471" spans="1:15">
      <c r="A471" s="303"/>
      <c r="B471" s="304"/>
      <c r="C471" s="305" t="s">
        <v>679</v>
      </c>
      <c r="D471" s="306" t="s">
        <v>723</v>
      </c>
      <c r="E471" s="447" t="s">
        <v>710</v>
      </c>
      <c r="F471" s="447" t="s">
        <v>884</v>
      </c>
      <c r="G471" s="39"/>
      <c r="H471" s="39"/>
      <c r="I471" s="39"/>
      <c r="J471" s="39"/>
      <c r="K471" s="39"/>
      <c r="L471" s="39"/>
      <c r="M471" s="326"/>
      <c r="N471" s="326"/>
      <c r="O471" s="326"/>
    </row>
    <row r="472" spans="1:15">
      <c r="A472" s="303" t="s">
        <v>281</v>
      </c>
      <c r="B472" s="694" t="s">
        <v>682</v>
      </c>
      <c r="C472" s="694"/>
      <c r="D472" s="338" t="s">
        <v>723</v>
      </c>
      <c r="E472" s="317">
        <v>8</v>
      </c>
      <c r="F472" s="600"/>
      <c r="G472" s="49"/>
      <c r="H472" s="49"/>
      <c r="I472" s="49"/>
      <c r="J472" s="49"/>
      <c r="K472" s="49"/>
      <c r="L472" s="49"/>
      <c r="M472" s="49"/>
      <c r="N472" s="35"/>
      <c r="O472" s="35"/>
    </row>
    <row r="473" spans="1:15" ht="15.75" customHeight="1">
      <c r="A473" s="303" t="s">
        <v>287</v>
      </c>
      <c r="B473" s="694" t="s">
        <v>708</v>
      </c>
      <c r="C473" s="694"/>
      <c r="D473" s="338" t="s">
        <v>723</v>
      </c>
      <c r="E473" s="317">
        <v>38</v>
      </c>
      <c r="F473" s="600"/>
      <c r="G473" s="49"/>
      <c r="H473" s="49"/>
      <c r="I473" s="49"/>
      <c r="J473" s="49"/>
      <c r="K473" s="49"/>
      <c r="L473" s="49"/>
      <c r="M473" s="49"/>
      <c r="N473" s="35"/>
      <c r="O473" s="35"/>
    </row>
    <row r="474" spans="1:15">
      <c r="A474" s="303" t="s">
        <v>701</v>
      </c>
      <c r="B474" s="694" t="s">
        <v>709</v>
      </c>
      <c r="C474" s="694"/>
      <c r="D474" s="338" t="s">
        <v>723</v>
      </c>
      <c r="E474" s="220"/>
      <c r="F474" s="317">
        <v>230</v>
      </c>
      <c r="G474" s="49"/>
      <c r="H474" s="49"/>
      <c r="I474" s="49"/>
      <c r="J474" s="49"/>
      <c r="K474" s="49"/>
      <c r="L474" s="49"/>
      <c r="M474" s="49"/>
      <c r="N474" s="35"/>
      <c r="O474" s="35"/>
    </row>
    <row r="475" spans="1:15">
      <c r="A475" s="303" t="s">
        <v>702</v>
      </c>
      <c r="B475" s="694" t="s">
        <v>715</v>
      </c>
      <c r="C475" s="694"/>
      <c r="D475" s="338" t="s">
        <v>723</v>
      </c>
      <c r="E475" s="220"/>
      <c r="F475" s="317">
        <v>4</v>
      </c>
      <c r="G475" s="49"/>
      <c r="H475" s="49"/>
      <c r="I475" s="49"/>
      <c r="J475" s="49"/>
      <c r="K475" s="49"/>
      <c r="L475" s="49"/>
      <c r="M475" s="49"/>
      <c r="N475" s="35"/>
      <c r="O475" s="35"/>
    </row>
    <row r="476" spans="1:15">
      <c r="A476" s="303" t="s">
        <v>703</v>
      </c>
      <c r="B476" s="586"/>
      <c r="C476" s="586" t="s">
        <v>717</v>
      </c>
      <c r="D476" s="338" t="s">
        <v>723</v>
      </c>
      <c r="E476" s="317">
        <v>4</v>
      </c>
      <c r="F476" s="220"/>
      <c r="G476" s="49"/>
      <c r="H476" s="49"/>
      <c r="I476" s="49"/>
      <c r="J476" s="49"/>
      <c r="K476" s="49"/>
      <c r="L476" s="49"/>
      <c r="M476" s="49"/>
      <c r="N476" s="35"/>
      <c r="O476" s="35"/>
    </row>
    <row r="477" spans="1:15">
      <c r="A477" s="303" t="s">
        <v>704</v>
      </c>
      <c r="B477" s="694" t="s">
        <v>711</v>
      </c>
      <c r="C477" s="694"/>
      <c r="D477" s="338" t="s">
        <v>723</v>
      </c>
      <c r="E477" s="317">
        <v>4</v>
      </c>
      <c r="F477" s="220"/>
      <c r="G477" s="49"/>
      <c r="H477" s="49"/>
      <c r="I477" s="49"/>
      <c r="J477" s="49"/>
      <c r="K477" s="49"/>
      <c r="L477" s="49"/>
      <c r="M477" s="49"/>
      <c r="N477" s="35"/>
      <c r="O477" s="35"/>
    </row>
    <row r="478" spans="1:15">
      <c r="A478" s="303" t="s">
        <v>705</v>
      </c>
      <c r="B478" s="694" t="s">
        <v>712</v>
      </c>
      <c r="C478" s="694"/>
      <c r="D478" s="338" t="s">
        <v>723</v>
      </c>
      <c r="E478" s="317">
        <v>13</v>
      </c>
      <c r="F478" s="220"/>
      <c r="G478" s="49"/>
      <c r="H478" s="49"/>
      <c r="I478" s="49"/>
      <c r="J478" s="49"/>
      <c r="K478" s="49"/>
      <c r="L478" s="49"/>
      <c r="M478" s="49"/>
      <c r="N478" s="35"/>
      <c r="O478" s="35"/>
    </row>
    <row r="479" spans="1:15">
      <c r="A479" s="303" t="s">
        <v>706</v>
      </c>
      <c r="B479" s="694" t="s">
        <v>713</v>
      </c>
      <c r="C479" s="694"/>
      <c r="D479" s="338" t="s">
        <v>723</v>
      </c>
      <c r="E479" s="317">
        <v>8</v>
      </c>
      <c r="F479" s="220"/>
      <c r="G479" s="49"/>
      <c r="H479" s="49"/>
      <c r="I479" s="49"/>
      <c r="J479" s="49"/>
      <c r="K479" s="49"/>
      <c r="L479" s="49"/>
      <c r="M479" s="49"/>
      <c r="N479" s="35"/>
      <c r="O479" s="35"/>
    </row>
    <row r="480" spans="1:15">
      <c r="A480" s="303" t="s">
        <v>707</v>
      </c>
      <c r="B480" s="694" t="s">
        <v>714</v>
      </c>
      <c r="C480" s="694"/>
      <c r="D480" s="338" t="s">
        <v>723</v>
      </c>
      <c r="E480" s="317">
        <v>4</v>
      </c>
      <c r="F480" s="220"/>
      <c r="G480" s="49"/>
      <c r="H480" s="49"/>
      <c r="I480" s="49"/>
      <c r="J480" s="49"/>
      <c r="K480" s="49"/>
      <c r="L480" s="49"/>
      <c r="M480" s="49"/>
      <c r="N480" s="35"/>
      <c r="O480" s="35"/>
    </row>
    <row r="481" spans="1:15">
      <c r="A481" s="35"/>
      <c r="B481" s="35"/>
      <c r="C481" s="36"/>
      <c r="D481" s="37"/>
      <c r="E481" s="48"/>
      <c r="F481" s="49"/>
      <c r="G481" s="49"/>
      <c r="H481" s="49"/>
      <c r="I481" s="49"/>
      <c r="J481" s="49"/>
      <c r="K481" s="49"/>
      <c r="L481" s="49"/>
      <c r="M481" s="49"/>
      <c r="N481" s="35"/>
      <c r="O481" s="35"/>
    </row>
    <row r="482" spans="1:15">
      <c r="A482" s="35">
        <v>16</v>
      </c>
      <c r="B482" s="678" t="s">
        <v>761</v>
      </c>
      <c r="C482" s="678"/>
      <c r="D482" s="37"/>
      <c r="E482" s="48"/>
      <c r="F482" s="49"/>
      <c r="G482" s="49"/>
      <c r="H482" s="49"/>
      <c r="I482" s="49"/>
      <c r="J482" s="49"/>
      <c r="K482" s="49"/>
      <c r="L482" s="49"/>
      <c r="M482" s="49"/>
      <c r="N482" s="35"/>
      <c r="O482" s="35"/>
    </row>
    <row r="483" spans="1:15">
      <c r="A483" s="303" t="s">
        <v>302</v>
      </c>
      <c r="B483" s="437"/>
      <c r="C483" s="305" t="s">
        <v>292</v>
      </c>
      <c r="D483" s="361" t="s">
        <v>723</v>
      </c>
      <c r="H483" s="38"/>
      <c r="I483" s="49"/>
      <c r="J483" s="49"/>
      <c r="K483" s="49"/>
      <c r="L483" s="49"/>
      <c r="M483" s="49"/>
      <c r="N483" s="35"/>
      <c r="O483" s="35"/>
    </row>
    <row r="484" spans="1:15">
      <c r="A484" s="303" t="s">
        <v>304</v>
      </c>
      <c r="B484" s="304"/>
      <c r="C484" s="305" t="s">
        <v>293</v>
      </c>
      <c r="D484" s="338" t="s">
        <v>723</v>
      </c>
      <c r="E484" s="340" t="s">
        <v>280</v>
      </c>
      <c r="F484" s="38"/>
      <c r="G484" s="38"/>
      <c r="H484" s="49"/>
      <c r="I484" s="49"/>
      <c r="J484" s="49"/>
      <c r="K484" s="49"/>
      <c r="L484" s="49"/>
      <c r="M484" s="49"/>
      <c r="N484" s="35"/>
      <c r="O484" s="35"/>
    </row>
    <row r="485" spans="1:15">
      <c r="A485" s="16"/>
      <c r="B485" s="17"/>
      <c r="C485" s="18" t="s">
        <v>294</v>
      </c>
      <c r="D485" s="19" t="s">
        <v>723</v>
      </c>
      <c r="E485" s="220">
        <f>J198</f>
        <v>318.65880000000004</v>
      </c>
      <c r="F485" s="49"/>
      <c r="G485" s="49"/>
      <c r="H485" s="49"/>
      <c r="I485" s="49"/>
      <c r="J485" s="49"/>
      <c r="K485" s="49"/>
      <c r="L485" s="49"/>
      <c r="M485" s="49"/>
      <c r="N485" s="35"/>
      <c r="O485" s="35"/>
    </row>
    <row r="486" spans="1:15">
      <c r="A486" s="43"/>
      <c r="B486" s="44"/>
      <c r="C486" s="45" t="s">
        <v>295</v>
      </c>
      <c r="D486" s="221" t="s">
        <v>723</v>
      </c>
      <c r="E486" s="220">
        <f>J210</f>
        <v>305.3537</v>
      </c>
      <c r="F486" s="49"/>
      <c r="G486" s="49"/>
      <c r="H486" s="49"/>
      <c r="I486" s="49"/>
      <c r="J486" s="49"/>
      <c r="K486" s="49"/>
      <c r="L486" s="49"/>
      <c r="M486" s="49"/>
      <c r="N486" s="35"/>
      <c r="O486" s="35"/>
    </row>
    <row r="487" spans="1:15">
      <c r="A487" s="43"/>
      <c r="B487" s="44"/>
      <c r="C487" s="45" t="s">
        <v>805</v>
      </c>
      <c r="D487" s="221" t="s">
        <v>723</v>
      </c>
      <c r="E487" s="343">
        <f>SUM(E485:E486)</f>
        <v>624.01250000000005</v>
      </c>
      <c r="F487" s="49"/>
      <c r="G487" s="49"/>
      <c r="H487" s="49"/>
      <c r="I487" s="49"/>
      <c r="J487" s="49"/>
      <c r="K487" s="49"/>
      <c r="L487" s="49"/>
      <c r="M487" s="49"/>
      <c r="N487" s="35"/>
      <c r="O487" s="35"/>
    </row>
    <row r="488" spans="1:15">
      <c r="A488" s="303" t="s">
        <v>329</v>
      </c>
      <c r="B488" s="304"/>
      <c r="C488" s="305" t="s">
        <v>296</v>
      </c>
      <c r="D488" s="338" t="s">
        <v>723</v>
      </c>
      <c r="E488" s="220"/>
      <c r="F488" s="49"/>
      <c r="G488" s="49"/>
      <c r="H488" s="49"/>
      <c r="I488" s="49"/>
      <c r="J488" s="49"/>
      <c r="K488" s="49"/>
      <c r="L488" s="49"/>
      <c r="M488" s="49"/>
      <c r="N488" s="35"/>
      <c r="O488" s="35"/>
    </row>
    <row r="489" spans="1:15">
      <c r="A489" s="43"/>
      <c r="B489" s="44"/>
      <c r="C489" s="45" t="s">
        <v>160</v>
      </c>
      <c r="D489" s="221" t="s">
        <v>723</v>
      </c>
      <c r="E489" s="343">
        <f>J227</f>
        <v>142.48999999999995</v>
      </c>
      <c r="F489" s="49"/>
      <c r="G489" s="49"/>
      <c r="H489" s="49"/>
      <c r="I489" s="49"/>
      <c r="J489" s="49"/>
      <c r="K489" s="49"/>
      <c r="L489" s="49"/>
      <c r="M489" s="49"/>
      <c r="N489" s="35"/>
      <c r="O489" s="35"/>
    </row>
    <row r="490" spans="1:15">
      <c r="A490" s="303" t="s">
        <v>688</v>
      </c>
      <c r="B490" s="304"/>
      <c r="C490" s="305" t="s">
        <v>299</v>
      </c>
      <c r="D490" s="338" t="s">
        <v>723</v>
      </c>
      <c r="E490" s="343">
        <f>E485</f>
        <v>318.65880000000004</v>
      </c>
      <c r="F490" s="49"/>
      <c r="G490" s="49"/>
      <c r="H490" s="49"/>
      <c r="I490" s="49"/>
      <c r="J490" s="49"/>
      <c r="K490" s="49"/>
      <c r="L490" s="49"/>
      <c r="M490" s="49"/>
      <c r="N490" s="35"/>
      <c r="O490" s="35"/>
    </row>
    <row r="491" spans="1:15">
      <c r="A491" s="303" t="s">
        <v>689</v>
      </c>
      <c r="B491" s="304"/>
      <c r="C491" s="305" t="s">
        <v>161</v>
      </c>
      <c r="D491" s="338" t="s">
        <v>723</v>
      </c>
      <c r="E491" s="343">
        <f>E489</f>
        <v>142.48999999999995</v>
      </c>
      <c r="F491" s="49"/>
      <c r="G491" s="49"/>
      <c r="H491" s="49"/>
      <c r="I491" s="49"/>
      <c r="J491" s="49"/>
      <c r="K491" s="49"/>
      <c r="L491" s="49"/>
      <c r="M491" s="49"/>
      <c r="N491" s="35"/>
      <c r="O491" s="35"/>
    </row>
    <row r="492" spans="1:15">
      <c r="A492" s="303" t="s">
        <v>690</v>
      </c>
      <c r="B492" s="304"/>
      <c r="C492" s="305" t="s">
        <v>162</v>
      </c>
      <c r="D492" s="338" t="s">
        <v>723</v>
      </c>
      <c r="E492" s="343">
        <f>E487</f>
        <v>624.01250000000005</v>
      </c>
      <c r="F492" s="49"/>
      <c r="G492" s="49"/>
      <c r="H492" s="49"/>
      <c r="I492" s="49"/>
      <c r="J492" s="49"/>
      <c r="K492" s="49"/>
      <c r="L492" s="49"/>
      <c r="M492" s="49"/>
      <c r="N492" s="35"/>
      <c r="O492" s="35"/>
    </row>
    <row r="493" spans="1:15">
      <c r="A493" s="303" t="s">
        <v>307</v>
      </c>
      <c r="B493" s="304"/>
      <c r="C493" s="305" t="s">
        <v>288</v>
      </c>
      <c r="D493" s="338" t="s">
        <v>723</v>
      </c>
      <c r="E493" s="220"/>
      <c r="F493" s="49"/>
      <c r="G493" s="49"/>
      <c r="H493" s="49"/>
      <c r="I493" s="49"/>
      <c r="J493" s="49"/>
      <c r="K493" s="49"/>
      <c r="L493" s="49"/>
      <c r="M493" s="49"/>
      <c r="N493" s="35"/>
      <c r="O493" s="35"/>
    </row>
    <row r="494" spans="1:15">
      <c r="A494" s="303" t="s">
        <v>310</v>
      </c>
      <c r="B494" s="304"/>
      <c r="C494" s="305" t="s">
        <v>300</v>
      </c>
      <c r="D494" s="338" t="s">
        <v>723</v>
      </c>
      <c r="E494" s="343">
        <f>K134</f>
        <v>34.74</v>
      </c>
      <c r="F494" s="49"/>
      <c r="G494" s="49"/>
      <c r="H494" s="49"/>
      <c r="I494" s="49"/>
      <c r="J494" s="49"/>
      <c r="K494" s="49"/>
      <c r="L494" s="49"/>
      <c r="M494" s="49"/>
      <c r="N494" s="35"/>
      <c r="O494" s="35"/>
    </row>
    <row r="495" spans="1:15">
      <c r="A495" s="303" t="s">
        <v>312</v>
      </c>
      <c r="B495" s="304"/>
      <c r="C495" s="305" t="s">
        <v>301</v>
      </c>
      <c r="D495" s="338" t="s">
        <v>723</v>
      </c>
      <c r="E495" s="343">
        <f>K146</f>
        <v>71.475000000000009</v>
      </c>
      <c r="F495" s="49"/>
      <c r="G495" s="49"/>
      <c r="H495" s="49"/>
      <c r="I495" s="49"/>
      <c r="J495" s="49"/>
      <c r="K495" s="49"/>
      <c r="L495" s="49"/>
      <c r="M495" s="49"/>
      <c r="N495" s="35"/>
      <c r="O495" s="35"/>
    </row>
    <row r="496" spans="1:15">
      <c r="A496" s="35">
        <v>17</v>
      </c>
      <c r="B496" s="678" t="s">
        <v>762</v>
      </c>
      <c r="C496" s="678"/>
    </row>
    <row r="497" spans="1:10">
      <c r="A497" s="303" t="s">
        <v>351</v>
      </c>
      <c r="B497" s="304"/>
      <c r="C497" s="305" t="s">
        <v>303</v>
      </c>
      <c r="D497" s="338" t="s">
        <v>723</v>
      </c>
      <c r="E497" s="301"/>
      <c r="F497" s="301"/>
      <c r="G497" s="301"/>
      <c r="H497" s="301"/>
      <c r="I497" s="301"/>
      <c r="J497" s="1"/>
    </row>
    <row r="498" spans="1:10">
      <c r="A498" s="397" t="s">
        <v>691</v>
      </c>
      <c r="B498" s="398"/>
      <c r="C498" s="399" t="s">
        <v>309</v>
      </c>
      <c r="D498" s="396" t="s">
        <v>723</v>
      </c>
      <c r="E498" s="344" t="s">
        <v>884</v>
      </c>
      <c r="F498" s="447" t="s">
        <v>892</v>
      </c>
      <c r="G498" s="447" t="s">
        <v>33</v>
      </c>
      <c r="H498" s="220"/>
      <c r="I498" s="103"/>
      <c r="J498" s="1"/>
    </row>
    <row r="499" spans="1:10">
      <c r="A499" s="43"/>
      <c r="B499" s="44"/>
      <c r="C499" s="45"/>
      <c r="D499" s="44"/>
      <c r="E499" s="53">
        <v>33</v>
      </c>
      <c r="F499" s="53">
        <v>1.65</v>
      </c>
      <c r="G499" s="343">
        <f>F499*E499</f>
        <v>54.449999999999996</v>
      </c>
      <c r="H499" s="220"/>
      <c r="I499" s="103"/>
      <c r="J499" s="1"/>
    </row>
    <row r="500" spans="1:10">
      <c r="A500" s="397" t="s">
        <v>692</v>
      </c>
      <c r="B500" s="398"/>
      <c r="C500" s="399" t="s">
        <v>308</v>
      </c>
      <c r="D500" s="396" t="s">
        <v>723</v>
      </c>
      <c r="E500" s="120"/>
      <c r="F500" s="229"/>
      <c r="G500" s="229"/>
      <c r="H500" s="124"/>
      <c r="I500" s="120"/>
      <c r="J500" s="1"/>
    </row>
    <row r="501" spans="1:10">
      <c r="A501" s="303" t="s">
        <v>693</v>
      </c>
      <c r="B501" s="304"/>
      <c r="C501" s="305" t="s">
        <v>330</v>
      </c>
      <c r="D501" s="306" t="s">
        <v>723</v>
      </c>
      <c r="E501" s="174"/>
      <c r="F501" s="174"/>
      <c r="G501" s="142"/>
      <c r="H501" s="142"/>
      <c r="I501" s="142"/>
    </row>
    <row r="502" spans="1:10">
      <c r="A502" s="43"/>
      <c r="B502" s="44"/>
      <c r="C502" s="45" t="s">
        <v>331</v>
      </c>
      <c r="D502" s="221" t="s">
        <v>723</v>
      </c>
      <c r="E502" s="660" t="s">
        <v>244</v>
      </c>
      <c r="F502" s="660"/>
      <c r="G502" s="416">
        <v>243.72</v>
      </c>
      <c r="H502" s="142"/>
      <c r="I502" s="142"/>
    </row>
    <row r="503" spans="1:10">
      <c r="A503" s="303" t="s">
        <v>694</v>
      </c>
      <c r="B503" s="304"/>
      <c r="C503" s="305" t="s">
        <v>332</v>
      </c>
      <c r="D503" s="338" t="s">
        <v>723</v>
      </c>
      <c r="E503" s="660" t="s">
        <v>244</v>
      </c>
      <c r="F503" s="660"/>
      <c r="G503" s="416">
        <v>243.72</v>
      </c>
      <c r="H503" s="142"/>
      <c r="I503" s="142"/>
    </row>
    <row r="504" spans="1:10">
      <c r="A504" s="303" t="s">
        <v>695</v>
      </c>
      <c r="B504" s="304"/>
      <c r="C504" s="305" t="s">
        <v>333</v>
      </c>
      <c r="D504" s="338" t="s">
        <v>723</v>
      </c>
      <c r="E504" s="344" t="s">
        <v>884</v>
      </c>
      <c r="F504" s="344" t="s">
        <v>335</v>
      </c>
      <c r="G504" s="344" t="s">
        <v>336</v>
      </c>
      <c r="H504" s="447" t="s">
        <v>33</v>
      </c>
      <c r="I504" s="142"/>
    </row>
    <row r="505" spans="1:10">
      <c r="A505" s="43"/>
      <c r="B505" s="44"/>
      <c r="C505" s="45" t="s">
        <v>334</v>
      </c>
      <c r="D505" s="221" t="s">
        <v>723</v>
      </c>
      <c r="E505" s="420">
        <v>20.18</v>
      </c>
      <c r="F505" s="420">
        <v>0.1</v>
      </c>
      <c r="G505" s="420">
        <v>1.5</v>
      </c>
      <c r="H505" s="53">
        <f>G505*F505*E505</f>
        <v>3.0270000000000006</v>
      </c>
      <c r="I505" s="142"/>
    </row>
    <row r="506" spans="1:10">
      <c r="A506" s="43"/>
      <c r="B506" s="44"/>
      <c r="C506" s="45" t="s">
        <v>337</v>
      </c>
      <c r="D506" s="221" t="s">
        <v>723</v>
      </c>
      <c r="E506" s="53">
        <v>12.35</v>
      </c>
      <c r="F506" s="53">
        <v>0.1</v>
      </c>
      <c r="G506" s="220">
        <v>1.5</v>
      </c>
      <c r="H506" s="53">
        <f>G506*F506*E506</f>
        <v>1.8525000000000003</v>
      </c>
      <c r="I506" s="142"/>
    </row>
    <row r="507" spans="1:10">
      <c r="A507" s="43"/>
      <c r="B507" s="44"/>
      <c r="C507" s="45" t="s">
        <v>805</v>
      </c>
      <c r="D507" s="46" t="s">
        <v>723</v>
      </c>
      <c r="E507" s="53"/>
      <c r="F507" s="53"/>
      <c r="G507" s="103"/>
      <c r="H507" s="343">
        <f>SUM(H505:H506)</f>
        <v>4.8795000000000011</v>
      </c>
      <c r="I507" s="142"/>
    </row>
    <row r="508" spans="1:10">
      <c r="A508" s="303" t="s">
        <v>696</v>
      </c>
      <c r="B508" s="304"/>
      <c r="C508" s="305" t="s">
        <v>339</v>
      </c>
      <c r="D508" s="338" t="s">
        <v>723</v>
      </c>
      <c r="E508" s="53">
        <v>12.35</v>
      </c>
      <c r="F508" s="53"/>
      <c r="G508" s="220">
        <v>1.5</v>
      </c>
      <c r="H508" s="343">
        <f>E508*G508</f>
        <v>18.524999999999999</v>
      </c>
      <c r="I508" s="142"/>
    </row>
    <row r="509" spans="1:10">
      <c r="A509" s="303" t="s">
        <v>697</v>
      </c>
      <c r="B509" s="304"/>
      <c r="C509" s="305" t="s">
        <v>659</v>
      </c>
      <c r="D509" s="338" t="s">
        <v>723</v>
      </c>
      <c r="E509" s="344" t="s">
        <v>884</v>
      </c>
      <c r="F509" s="447" t="s">
        <v>336</v>
      </c>
      <c r="G509" s="447" t="s">
        <v>341</v>
      </c>
      <c r="H509" s="416" t="s">
        <v>775</v>
      </c>
      <c r="I509" s="344" t="s">
        <v>33</v>
      </c>
    </row>
    <row r="510" spans="1:10">
      <c r="A510" s="43"/>
      <c r="B510" s="44"/>
      <c r="C510" s="45" t="s">
        <v>342</v>
      </c>
      <c r="D510" s="46" t="s">
        <v>723</v>
      </c>
      <c r="E510" s="53">
        <v>12.35</v>
      </c>
      <c r="F510" s="53">
        <v>1.5</v>
      </c>
      <c r="G510" s="220">
        <v>2</v>
      </c>
      <c r="H510" s="142"/>
      <c r="I510" s="174">
        <f>G510*F510*E510</f>
        <v>37.049999999999997</v>
      </c>
    </row>
    <row r="511" spans="1:10">
      <c r="A511" s="43"/>
      <c r="B511" s="44"/>
      <c r="C511" s="45" t="s">
        <v>343</v>
      </c>
      <c r="D511" s="46" t="s">
        <v>723</v>
      </c>
      <c r="E511" s="53">
        <v>60.4</v>
      </c>
      <c r="F511" s="220">
        <v>1.5</v>
      </c>
      <c r="G511" s="53">
        <v>2</v>
      </c>
      <c r="H511" s="451">
        <v>0.2</v>
      </c>
      <c r="I511" s="174">
        <f>E511*F511*G511*H511</f>
        <v>36.24</v>
      </c>
    </row>
    <row r="512" spans="1:10">
      <c r="A512" s="43"/>
      <c r="B512" s="44"/>
      <c r="C512" s="45" t="s">
        <v>805</v>
      </c>
      <c r="D512" s="46" t="s">
        <v>723</v>
      </c>
      <c r="E512" s="174"/>
      <c r="F512" s="142"/>
      <c r="G512" s="142"/>
      <c r="H512" s="142"/>
      <c r="I512" s="343">
        <f>SUM(I510:I511)</f>
        <v>73.289999999999992</v>
      </c>
    </row>
    <row r="513" spans="1:12">
      <c r="A513" s="303" t="s">
        <v>698</v>
      </c>
      <c r="B513" s="304"/>
      <c r="C513" s="305" t="s">
        <v>340</v>
      </c>
      <c r="D513" s="338" t="s">
        <v>723</v>
      </c>
      <c r="E513" s="344" t="s">
        <v>884</v>
      </c>
      <c r="F513" s="447" t="s">
        <v>336</v>
      </c>
      <c r="G513" s="447" t="s">
        <v>341</v>
      </c>
      <c r="H513" s="416" t="s">
        <v>775</v>
      </c>
      <c r="I513" s="344" t="s">
        <v>33</v>
      </c>
    </row>
    <row r="514" spans="1:12">
      <c r="A514" s="43"/>
      <c r="B514" s="44"/>
      <c r="C514" s="45" t="s">
        <v>342</v>
      </c>
      <c r="D514" s="46" t="s">
        <v>723</v>
      </c>
      <c r="E514" s="53">
        <v>12.35</v>
      </c>
      <c r="F514" s="53">
        <v>1.5</v>
      </c>
      <c r="G514" s="220">
        <v>2</v>
      </c>
      <c r="H514" s="142"/>
      <c r="I514" s="174">
        <f>G514*F514*E514</f>
        <v>37.049999999999997</v>
      </c>
    </row>
    <row r="515" spans="1:12">
      <c r="A515" s="43"/>
      <c r="B515" s="44"/>
      <c r="C515" s="45" t="s">
        <v>343</v>
      </c>
      <c r="D515" s="46" t="s">
        <v>723</v>
      </c>
      <c r="E515" s="53">
        <v>60.4</v>
      </c>
      <c r="F515" s="220">
        <v>1.5</v>
      </c>
      <c r="G515" s="53">
        <v>2</v>
      </c>
      <c r="H515" s="451">
        <v>0.2</v>
      </c>
      <c r="I515" s="174">
        <f>E515*F515*G515*H515</f>
        <v>36.24</v>
      </c>
    </row>
    <row r="516" spans="1:12">
      <c r="A516" s="43"/>
      <c r="B516" s="44"/>
      <c r="C516" s="45" t="s">
        <v>805</v>
      </c>
      <c r="D516" s="46" t="s">
        <v>723</v>
      </c>
      <c r="E516" s="174"/>
      <c r="F516" s="142"/>
      <c r="G516" s="142"/>
      <c r="H516" s="142"/>
      <c r="I516" s="343">
        <f>SUM(I514:I515)</f>
        <v>73.289999999999992</v>
      </c>
    </row>
    <row r="517" spans="1:12">
      <c r="A517" s="303" t="s">
        <v>699</v>
      </c>
      <c r="B517" s="304"/>
      <c r="C517" s="305" t="s">
        <v>929</v>
      </c>
      <c r="D517" s="306" t="s">
        <v>723</v>
      </c>
      <c r="E517" s="666" t="s">
        <v>344</v>
      </c>
      <c r="F517" s="667"/>
      <c r="G517" s="667"/>
      <c r="H517" s="668"/>
      <c r="I517" s="419">
        <v>324.5</v>
      </c>
    </row>
    <row r="518" spans="1:12">
      <c r="A518" s="35">
        <v>18</v>
      </c>
      <c r="B518" s="678" t="s">
        <v>347</v>
      </c>
      <c r="C518" s="678"/>
      <c r="E518" s="344" t="s">
        <v>570</v>
      </c>
      <c r="F518" s="334"/>
      <c r="G518" s="334"/>
      <c r="H518" s="334"/>
      <c r="I518" s="53"/>
    </row>
    <row r="519" spans="1:12">
      <c r="A519" s="303" t="s">
        <v>700</v>
      </c>
      <c r="B519" s="659" t="s">
        <v>670</v>
      </c>
      <c r="C519" s="659"/>
      <c r="D519" s="338" t="s">
        <v>723</v>
      </c>
      <c r="E519" s="103">
        <v>1</v>
      </c>
      <c r="F519" s="53"/>
      <c r="G519" s="449"/>
      <c r="H519" s="103"/>
      <c r="I519" s="343">
        <f>COMPOSIÇÕES!G160</f>
        <v>29043.84</v>
      </c>
    </row>
    <row r="520" spans="1:12">
      <c r="A520" s="35"/>
      <c r="B520" s="35"/>
      <c r="C520" s="36"/>
      <c r="D520" s="37"/>
      <c r="E520" s="48"/>
      <c r="F520" s="49"/>
      <c r="G520" s="48"/>
      <c r="H520" s="111"/>
      <c r="I520" s="35"/>
    </row>
    <row r="521" spans="1:12">
      <c r="A521" s="35"/>
      <c r="B521" s="35"/>
      <c r="C521" s="36"/>
      <c r="D521" s="37"/>
      <c r="E521" s="48"/>
      <c r="F521" s="49"/>
      <c r="G521" s="48"/>
      <c r="H521" s="112"/>
      <c r="I521" s="35"/>
    </row>
    <row r="522" spans="1:12">
      <c r="A522" s="35"/>
      <c r="B522" s="35"/>
      <c r="C522" s="36"/>
      <c r="D522" s="37"/>
      <c r="E522" s="48"/>
      <c r="F522" s="49"/>
      <c r="G522" s="48"/>
      <c r="H522" s="111"/>
      <c r="I522" s="35"/>
    </row>
    <row r="524" spans="1:12">
      <c r="J524" s="3"/>
      <c r="K524" s="3"/>
      <c r="L524" s="3"/>
    </row>
    <row r="525" spans="1:12">
      <c r="J525" s="2" t="s">
        <v>930</v>
      </c>
    </row>
    <row r="526" spans="1:12">
      <c r="J526" s="2" t="s">
        <v>931</v>
      </c>
    </row>
  </sheetData>
  <mergeCells count="98">
    <mergeCell ref="E382:G382"/>
    <mergeCell ref="E323:G323"/>
    <mergeCell ref="E334:G334"/>
    <mergeCell ref="E356:G356"/>
    <mergeCell ref="E357:G357"/>
    <mergeCell ref="E352:G352"/>
    <mergeCell ref="E353:G353"/>
    <mergeCell ref="E354:G354"/>
    <mergeCell ref="E330:G330"/>
    <mergeCell ref="E351:G351"/>
    <mergeCell ref="E390:G390"/>
    <mergeCell ref="E391:G391"/>
    <mergeCell ref="E388:G388"/>
    <mergeCell ref="E328:G328"/>
    <mergeCell ref="E329:G329"/>
    <mergeCell ref="E385:G385"/>
    <mergeCell ref="E387:G387"/>
    <mergeCell ref="E380:G380"/>
    <mergeCell ref="E383:G383"/>
    <mergeCell ref="E355:G355"/>
    <mergeCell ref="A332:C332"/>
    <mergeCell ref="E332:G332"/>
    <mergeCell ref="E333:G333"/>
    <mergeCell ref="E395:G395"/>
    <mergeCell ref="E392:G392"/>
    <mergeCell ref="E393:G393"/>
    <mergeCell ref="E394:G394"/>
    <mergeCell ref="E381:G381"/>
    <mergeCell ref="E384:G384"/>
    <mergeCell ref="E389:G389"/>
    <mergeCell ref="E396:G396"/>
    <mergeCell ref="E414:G414"/>
    <mergeCell ref="B454:C454"/>
    <mergeCell ref="B482:C482"/>
    <mergeCell ref="B473:C473"/>
    <mergeCell ref="B474:C474"/>
    <mergeCell ref="B475:C475"/>
    <mergeCell ref="B477:C477"/>
    <mergeCell ref="E415:G415"/>
    <mergeCell ref="E517:H517"/>
    <mergeCell ref="B462:C462"/>
    <mergeCell ref="B478:C478"/>
    <mergeCell ref="B479:C479"/>
    <mergeCell ref="B480:C480"/>
    <mergeCell ref="B470:C470"/>
    <mergeCell ref="B472:C472"/>
    <mergeCell ref="E101:G101"/>
    <mergeCell ref="E315:G315"/>
    <mergeCell ref="E317:G317"/>
    <mergeCell ref="E319:G319"/>
    <mergeCell ref="E320:G320"/>
    <mergeCell ref="E324:G324"/>
    <mergeCell ref="E43:G43"/>
    <mergeCell ref="E46:G46"/>
    <mergeCell ref="E74:G74"/>
    <mergeCell ref="E49:G49"/>
    <mergeCell ref="E57:G57"/>
    <mergeCell ref="E58:G58"/>
    <mergeCell ref="B153:C153"/>
    <mergeCell ref="A1:M1"/>
    <mergeCell ref="E75:G75"/>
    <mergeCell ref="E68:G68"/>
    <mergeCell ref="E53:G53"/>
    <mergeCell ref="E18:I18"/>
    <mergeCell ref="E21:H21"/>
    <mergeCell ref="E47:G47"/>
    <mergeCell ref="A2:M2"/>
    <mergeCell ref="E69:G69"/>
    <mergeCell ref="E100:G100"/>
    <mergeCell ref="E60:I60"/>
    <mergeCell ref="E61:G61"/>
    <mergeCell ref="E62:G62"/>
    <mergeCell ref="E63:G63"/>
    <mergeCell ref="B139:C139"/>
    <mergeCell ref="E73:G73"/>
    <mergeCell ref="B125:C125"/>
    <mergeCell ref="E70:G70"/>
    <mergeCell ref="E67:G67"/>
    <mergeCell ref="E50:G50"/>
    <mergeCell ref="E52:G52"/>
    <mergeCell ref="E59:G59"/>
    <mergeCell ref="E19:H19"/>
    <mergeCell ref="E20:H20"/>
    <mergeCell ref="B518:C518"/>
    <mergeCell ref="E55:G55"/>
    <mergeCell ref="E99:G99"/>
    <mergeCell ref="B296:C296"/>
    <mergeCell ref="E64:G64"/>
    <mergeCell ref="B519:C519"/>
    <mergeCell ref="E502:F502"/>
    <mergeCell ref="E503:F503"/>
    <mergeCell ref="B228:C228"/>
    <mergeCell ref="B349:C349"/>
    <mergeCell ref="B237:C237"/>
    <mergeCell ref="B317:C317"/>
    <mergeCell ref="B314:C314"/>
    <mergeCell ref="E325:G325"/>
    <mergeCell ref="B496:C496"/>
  </mergeCells>
  <phoneticPr fontId="15" type="noConversion"/>
  <pageMargins left="0.51181102362204722" right="0.51181102362204722" top="0.47244094488188981" bottom="0.59055118110236227" header="0" footer="0"/>
  <pageSetup paperSize="9" scale="61" orientation="landscape" horizontalDpi="300" verticalDpi="300" r:id="rId1"/>
  <headerFooter>
    <oddHeader>&amp;L&amp;"-,Negrito"&amp;12CENTRO PÚBLICO DE CONVIVÊNCIA - ITARANA/ES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CQ293"/>
  <sheetViews>
    <sheetView tabSelected="1" view="pageBreakPreview" topLeftCell="A250" zoomScaleSheetLayoutView="100" workbookViewId="0">
      <selection activeCell="F226" sqref="F226"/>
    </sheetView>
  </sheetViews>
  <sheetFormatPr defaultColWidth="6.7109375" defaultRowHeight="12"/>
  <cols>
    <col min="1" max="1" width="7.140625" style="32" customWidth="1"/>
    <col min="2" max="2" width="8.28515625" style="32" customWidth="1"/>
    <col min="3" max="3" width="9" style="33" customWidth="1"/>
    <col min="4" max="4" width="65.7109375" style="25" customWidth="1"/>
    <col min="5" max="5" width="6.7109375" style="26" customWidth="1"/>
    <col min="6" max="6" width="9" style="24" customWidth="1"/>
    <col min="7" max="7" width="9.42578125" style="27" customWidth="1"/>
    <col min="8" max="8" width="12" style="24" customWidth="1"/>
    <col min="9" max="9" width="9" style="21" customWidth="1"/>
    <col min="10" max="10" width="17.42578125" style="21" customWidth="1"/>
    <col min="11" max="11" width="10.28515625" style="21" customWidth="1"/>
    <col min="12" max="13" width="9" style="21" customWidth="1"/>
    <col min="14" max="15" width="9.42578125" style="21" bestFit="1" customWidth="1"/>
    <col min="16" max="252" width="9" style="21" customWidth="1"/>
    <col min="253" max="253" width="7.140625" style="21" customWidth="1"/>
    <col min="254" max="254" width="14.140625" style="21" bestFit="1" customWidth="1"/>
    <col min="255" max="255" width="61.28515625" style="21" customWidth="1"/>
    <col min="256" max="16384" width="6.7109375" style="21"/>
  </cols>
  <sheetData>
    <row r="1" spans="1:16" ht="18">
      <c r="A1" s="711" t="s">
        <v>639</v>
      </c>
      <c r="B1" s="712"/>
      <c r="C1" s="712"/>
      <c r="D1" s="712"/>
      <c r="E1" s="712"/>
      <c r="F1" s="712"/>
      <c r="G1" s="712"/>
      <c r="H1" s="713"/>
      <c r="J1" s="626"/>
      <c r="K1" s="626"/>
      <c r="L1" s="626"/>
      <c r="M1" s="626"/>
      <c r="N1" s="626"/>
      <c r="O1" s="626"/>
      <c r="P1" s="626"/>
    </row>
    <row r="2" spans="1:16" ht="15" customHeight="1">
      <c r="A2" s="717" t="s">
        <v>719</v>
      </c>
      <c r="B2" s="718"/>
      <c r="C2" s="718"/>
      <c r="D2" s="718"/>
      <c r="E2" s="718"/>
      <c r="F2" s="718"/>
      <c r="G2" s="718"/>
      <c r="H2" s="719"/>
      <c r="J2" s="626"/>
      <c r="K2" s="626"/>
      <c r="L2" s="626"/>
      <c r="M2" s="626"/>
      <c r="N2" s="626"/>
      <c r="O2" s="626"/>
      <c r="P2" s="626"/>
    </row>
    <row r="3" spans="1:16" ht="22.5">
      <c r="A3" s="528" t="s">
        <v>734</v>
      </c>
      <c r="B3" s="529" t="s">
        <v>770</v>
      </c>
      <c r="C3" s="529" t="s">
        <v>749</v>
      </c>
      <c r="D3" s="530" t="s">
        <v>735</v>
      </c>
      <c r="E3" s="530" t="s">
        <v>736</v>
      </c>
      <c r="F3" s="528" t="s">
        <v>737</v>
      </c>
      <c r="G3" s="530" t="s">
        <v>738</v>
      </c>
      <c r="H3" s="530" t="s">
        <v>739</v>
      </c>
      <c r="J3" s="626"/>
      <c r="K3" s="626"/>
      <c r="L3" s="626"/>
      <c r="M3" s="626"/>
      <c r="N3" s="626"/>
      <c r="O3" s="626"/>
      <c r="P3" s="626"/>
    </row>
    <row r="4" spans="1:16" s="28" customFormat="1">
      <c r="A4" s="705">
        <v>1</v>
      </c>
      <c r="B4" s="706"/>
      <c r="C4" s="707"/>
      <c r="D4" s="373" t="s">
        <v>740</v>
      </c>
      <c r="E4" s="374"/>
      <c r="F4" s="375"/>
      <c r="G4" s="376"/>
      <c r="H4" s="377"/>
      <c r="J4" s="627"/>
      <c r="K4" s="627"/>
      <c r="L4" s="627"/>
      <c r="M4" s="627"/>
      <c r="N4" s="627"/>
      <c r="O4" s="627"/>
      <c r="P4" s="627"/>
    </row>
    <row r="5" spans="1:16" ht="27.75" customHeight="1">
      <c r="A5" s="140" t="s">
        <v>807</v>
      </c>
      <c r="B5" s="74"/>
      <c r="C5" s="150" t="s">
        <v>750</v>
      </c>
      <c r="D5" s="68" t="s">
        <v>819</v>
      </c>
      <c r="E5" s="75" t="s">
        <v>743</v>
      </c>
      <c r="F5" s="70">
        <f>'MEMORIA DE CALCULO'!H5</f>
        <v>334.5</v>
      </c>
      <c r="G5" s="76">
        <v>13.39</v>
      </c>
      <c r="H5" s="107">
        <f>ROUND(F5,2)*ROUND(G5,2)</f>
        <v>4478.9549999999999</v>
      </c>
      <c r="J5" s="628"/>
      <c r="K5" s="628"/>
      <c r="L5" s="626"/>
      <c r="M5" s="626"/>
      <c r="N5" s="629"/>
      <c r="O5" s="626"/>
      <c r="P5" s="626"/>
    </row>
    <row r="6" spans="1:16">
      <c r="A6" s="140" t="s">
        <v>808</v>
      </c>
      <c r="B6" s="74"/>
      <c r="C6" s="74" t="s">
        <v>786</v>
      </c>
      <c r="D6" s="72" t="s">
        <v>820</v>
      </c>
      <c r="E6" s="75" t="s">
        <v>743</v>
      </c>
      <c r="F6" s="77">
        <f>'MEMORIA DE CALCULO'!H6</f>
        <v>987.13</v>
      </c>
      <c r="G6" s="78">
        <v>3.44</v>
      </c>
      <c r="H6" s="107">
        <f>ROUND(F6,2)*ROUND(G6,2)</f>
        <v>3395.7271999999998</v>
      </c>
      <c r="J6" s="628"/>
      <c r="K6" s="628"/>
      <c r="L6" s="626"/>
      <c r="M6" s="626"/>
      <c r="N6" s="629"/>
      <c r="O6" s="626"/>
      <c r="P6" s="626"/>
    </row>
    <row r="7" spans="1:16">
      <c r="A7" s="140" t="s">
        <v>809</v>
      </c>
      <c r="B7" s="74"/>
      <c r="C7" s="79" t="s">
        <v>751</v>
      </c>
      <c r="D7" s="67" t="s">
        <v>815</v>
      </c>
      <c r="E7" s="69" t="s">
        <v>743</v>
      </c>
      <c r="F7" s="71">
        <v>6.4</v>
      </c>
      <c r="G7" s="80">
        <v>355.81</v>
      </c>
      <c r="H7" s="107">
        <f>ROUND(F7,2)*ROUND(G7,2)</f>
        <v>2277.1840000000002</v>
      </c>
      <c r="J7" s="628"/>
      <c r="K7" s="628"/>
      <c r="L7" s="626"/>
      <c r="M7" s="626"/>
      <c r="N7" s="629"/>
      <c r="O7" s="629"/>
      <c r="P7" s="626"/>
    </row>
    <row r="8" spans="1:16">
      <c r="A8" s="708" t="s">
        <v>816</v>
      </c>
      <c r="B8" s="709"/>
      <c r="C8" s="709"/>
      <c r="D8" s="709"/>
      <c r="E8" s="709"/>
      <c r="F8" s="709"/>
      <c r="G8" s="710"/>
      <c r="H8" s="379">
        <f>SUM(H5:H7)</f>
        <v>10151.8662</v>
      </c>
      <c r="J8" s="628"/>
      <c r="K8" s="628"/>
      <c r="L8" s="626"/>
      <c r="M8" s="626"/>
      <c r="N8" s="629"/>
      <c r="O8" s="626"/>
      <c r="P8" s="626"/>
    </row>
    <row r="9" spans="1:16">
      <c r="A9" s="192"/>
      <c r="B9" s="193"/>
      <c r="C9" s="194"/>
      <c r="D9" s="193"/>
      <c r="E9" s="193"/>
      <c r="F9" s="193"/>
      <c r="G9" s="195"/>
      <c r="H9" s="196"/>
      <c r="J9" s="628"/>
      <c r="K9" s="628"/>
      <c r="L9" s="626"/>
      <c r="M9" s="626"/>
      <c r="N9" s="629"/>
      <c r="O9" s="626"/>
      <c r="P9" s="626"/>
    </row>
    <row r="10" spans="1:16" s="28" customFormat="1">
      <c r="A10" s="702">
        <v>2</v>
      </c>
      <c r="B10" s="703"/>
      <c r="C10" s="704"/>
      <c r="D10" s="367" t="s">
        <v>752</v>
      </c>
      <c r="E10" s="368"/>
      <c r="F10" s="369"/>
      <c r="G10" s="370"/>
      <c r="H10" s="371"/>
      <c r="J10" s="628"/>
      <c r="K10" s="630"/>
      <c r="L10" s="627"/>
      <c r="M10" s="627"/>
      <c r="N10" s="629"/>
      <c r="O10" s="627"/>
      <c r="P10" s="627"/>
    </row>
    <row r="11" spans="1:16" s="23" customFormat="1" ht="22.5">
      <c r="A11" s="90" t="s">
        <v>810</v>
      </c>
      <c r="B11" s="104"/>
      <c r="C11" s="84" t="s">
        <v>753</v>
      </c>
      <c r="D11" s="105" t="s">
        <v>823</v>
      </c>
      <c r="E11" s="90" t="s">
        <v>741</v>
      </c>
      <c r="F11" s="106">
        <f>'MEMORIA DE CALCULO'!I17</f>
        <v>40.533799999999999</v>
      </c>
      <c r="G11" s="78">
        <v>48.02</v>
      </c>
      <c r="H11" s="107">
        <f>ROUND(F11,2)*ROUND(G11,2)</f>
        <v>1946.2506000000001</v>
      </c>
      <c r="J11" s="628"/>
      <c r="K11" s="631"/>
      <c r="L11" s="632"/>
      <c r="M11" s="632"/>
      <c r="N11" s="629"/>
      <c r="O11" s="632"/>
      <c r="P11" s="632"/>
    </row>
    <row r="12" spans="1:16" s="277" customFormat="1" ht="21.75">
      <c r="A12" s="74" t="s">
        <v>811</v>
      </c>
      <c r="B12" s="130"/>
      <c r="C12" s="92">
        <v>72920</v>
      </c>
      <c r="D12" s="283" t="s">
        <v>266</v>
      </c>
      <c r="E12" s="74" t="s">
        <v>741</v>
      </c>
      <c r="F12" s="77">
        <f>'MEMORIA DE CALCULO'!I22</f>
        <v>25.253800000000002</v>
      </c>
      <c r="G12" s="78">
        <v>16.350000000000001</v>
      </c>
      <c r="H12" s="107">
        <f>ROUND(F12,2)*ROUND(G12,2)</f>
        <v>412.83750000000003</v>
      </c>
      <c r="I12" s="22"/>
      <c r="J12" s="628"/>
      <c r="K12" s="631"/>
      <c r="L12" s="633"/>
      <c r="M12" s="634"/>
      <c r="N12" s="629"/>
      <c r="O12" s="635"/>
      <c r="P12" s="635"/>
    </row>
    <row r="13" spans="1:16" s="23" customFormat="1">
      <c r="A13" s="90" t="s">
        <v>824</v>
      </c>
      <c r="B13" s="104"/>
      <c r="C13" s="84">
        <v>79482</v>
      </c>
      <c r="D13" s="105" t="s">
        <v>825</v>
      </c>
      <c r="E13" s="90" t="s">
        <v>741</v>
      </c>
      <c r="F13" s="106">
        <f>'MEMORIA DE CALCULO'!I36</f>
        <v>105.36580000000002</v>
      </c>
      <c r="G13" s="78">
        <v>68.53</v>
      </c>
      <c r="H13" s="107">
        <f>ROUND(F13,2)*ROUND(G13,2)</f>
        <v>7221.0061000000005</v>
      </c>
      <c r="I13" s="22"/>
      <c r="J13" s="628"/>
      <c r="K13" s="631"/>
      <c r="L13" s="636"/>
      <c r="M13" s="636"/>
      <c r="N13" s="629"/>
      <c r="O13" s="637"/>
      <c r="P13" s="632"/>
    </row>
    <row r="14" spans="1:16">
      <c r="A14" s="699" t="s">
        <v>817</v>
      </c>
      <c r="B14" s="700"/>
      <c r="C14" s="700"/>
      <c r="D14" s="700"/>
      <c r="E14" s="700"/>
      <c r="F14" s="700"/>
      <c r="G14" s="701"/>
      <c r="H14" s="378">
        <f>SUM(H11:H13)</f>
        <v>9580.0941999999995</v>
      </c>
      <c r="I14" s="22"/>
      <c r="J14" s="628"/>
      <c r="K14" s="638"/>
      <c r="L14" s="636"/>
      <c r="M14" s="636"/>
      <c r="N14" s="629"/>
      <c r="O14" s="626"/>
      <c r="P14" s="626"/>
    </row>
    <row r="15" spans="1:16">
      <c r="A15" s="192"/>
      <c r="B15" s="193"/>
      <c r="C15" s="194"/>
      <c r="D15" s="193"/>
      <c r="E15" s="193"/>
      <c r="F15" s="193"/>
      <c r="G15" s="195"/>
      <c r="H15" s="196"/>
      <c r="I15" s="22"/>
      <c r="J15" s="628"/>
      <c r="K15" s="638"/>
      <c r="L15" s="636"/>
      <c r="M15" s="636"/>
      <c r="N15" s="629"/>
      <c r="O15" s="626"/>
      <c r="P15" s="626"/>
    </row>
    <row r="16" spans="1:16" s="28" customFormat="1">
      <c r="A16" s="702">
        <v>3</v>
      </c>
      <c r="B16" s="703"/>
      <c r="C16" s="704"/>
      <c r="D16" s="372" t="s">
        <v>754</v>
      </c>
      <c r="E16" s="368"/>
      <c r="F16" s="369"/>
      <c r="G16" s="370"/>
      <c r="H16" s="371"/>
      <c r="I16" s="545"/>
      <c r="J16" s="628"/>
      <c r="K16" s="639"/>
      <c r="L16" s="640"/>
      <c r="M16" s="640"/>
      <c r="N16" s="629"/>
      <c r="O16" s="627"/>
      <c r="P16" s="627"/>
    </row>
    <row r="17" spans="1:95" ht="33.75">
      <c r="A17" s="75" t="s">
        <v>812</v>
      </c>
      <c r="B17" s="73"/>
      <c r="C17" s="84" t="s">
        <v>644</v>
      </c>
      <c r="D17" s="72" t="s">
        <v>645</v>
      </c>
      <c r="E17" s="75" t="s">
        <v>743</v>
      </c>
      <c r="F17" s="77">
        <f>'MEMORIA DE CALCULO'!I39</f>
        <v>9.6800000000000015</v>
      </c>
      <c r="G17" s="78">
        <v>402.35</v>
      </c>
      <c r="H17" s="107">
        <f>ROUND(F17,2)*ROUND(G17,2)</f>
        <v>3894.748</v>
      </c>
      <c r="I17" s="22"/>
      <c r="J17" s="628"/>
      <c r="K17" s="638"/>
      <c r="L17" s="636"/>
      <c r="M17" s="636"/>
      <c r="N17" s="629"/>
      <c r="O17" s="626"/>
      <c r="P17" s="626"/>
    </row>
    <row r="18" spans="1:95" ht="22.5">
      <c r="A18" s="75" t="s">
        <v>813</v>
      </c>
      <c r="B18" s="73"/>
      <c r="C18" s="84" t="s">
        <v>646</v>
      </c>
      <c r="D18" s="116" t="s">
        <v>647</v>
      </c>
      <c r="E18" s="75" t="s">
        <v>743</v>
      </c>
      <c r="F18" s="77">
        <f>'MEMORIA DE CALCULO'!I40</f>
        <v>9.6800000000000015</v>
      </c>
      <c r="G18" s="78">
        <v>488.5</v>
      </c>
      <c r="H18" s="107">
        <f>ROUND(F18,2)*ROUND(G18,2)</f>
        <v>4728.68</v>
      </c>
      <c r="I18" s="22"/>
      <c r="J18" s="628"/>
      <c r="K18" s="638"/>
      <c r="L18" s="636"/>
      <c r="M18" s="636"/>
      <c r="N18" s="629"/>
      <c r="O18" s="626"/>
      <c r="P18" s="626"/>
    </row>
    <row r="19" spans="1:95" ht="33.75">
      <c r="A19" s="75" t="s">
        <v>814</v>
      </c>
      <c r="B19" s="73"/>
      <c r="C19" s="84">
        <v>85253</v>
      </c>
      <c r="D19" s="116" t="s">
        <v>28</v>
      </c>
      <c r="E19" s="75" t="s">
        <v>743</v>
      </c>
      <c r="F19" s="77">
        <f>'MEMORIA DE CALCULO'!I41</f>
        <v>21</v>
      </c>
      <c r="G19" s="78">
        <v>217.47</v>
      </c>
      <c r="H19" s="107">
        <f>ROUND(F19,2)*ROUND(G19,2)</f>
        <v>4566.87</v>
      </c>
      <c r="I19" s="22"/>
      <c r="J19" s="628"/>
      <c r="K19" s="638"/>
      <c r="L19" s="636"/>
      <c r="M19" s="636"/>
      <c r="N19" s="629"/>
      <c r="O19" s="629"/>
      <c r="P19" s="626"/>
    </row>
    <row r="20" spans="1:95">
      <c r="A20" s="699" t="s">
        <v>818</v>
      </c>
      <c r="B20" s="700"/>
      <c r="C20" s="700"/>
      <c r="D20" s="700"/>
      <c r="E20" s="700"/>
      <c r="F20" s="700"/>
      <c r="G20" s="701"/>
      <c r="H20" s="378">
        <f>SUM(H17:H19)</f>
        <v>13190.297999999999</v>
      </c>
      <c r="I20" s="22"/>
      <c r="J20" s="628"/>
      <c r="K20" s="638"/>
      <c r="L20" s="636"/>
      <c r="M20" s="636"/>
      <c r="N20" s="629"/>
      <c r="O20" s="636"/>
      <c r="P20" s="636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</row>
    <row r="21" spans="1:95" s="22" customFormat="1">
      <c r="A21" s="85"/>
      <c r="B21" s="86"/>
      <c r="C21" s="87"/>
      <c r="D21" s="86"/>
      <c r="E21" s="86"/>
      <c r="F21" s="86"/>
      <c r="G21" s="199"/>
      <c r="H21" s="88"/>
      <c r="J21" s="628"/>
      <c r="K21" s="638"/>
      <c r="L21" s="636"/>
      <c r="M21" s="636"/>
      <c r="N21" s="629"/>
      <c r="O21" s="636"/>
      <c r="P21" s="636"/>
    </row>
    <row r="22" spans="1:95" s="28" customFormat="1">
      <c r="A22" s="720">
        <v>4</v>
      </c>
      <c r="B22" s="721"/>
      <c r="C22" s="722"/>
      <c r="D22" s="367" t="s">
        <v>755</v>
      </c>
      <c r="E22" s="368"/>
      <c r="F22" s="369"/>
      <c r="G22" s="370"/>
      <c r="H22" s="371"/>
      <c r="I22" s="545"/>
      <c r="J22" s="628"/>
      <c r="K22" s="639"/>
      <c r="L22" s="640"/>
      <c r="M22" s="636"/>
      <c r="N22" s="629"/>
      <c r="O22" s="636"/>
      <c r="P22" s="636"/>
      <c r="Q22" s="22"/>
      <c r="R22" s="22"/>
      <c r="S22" s="22"/>
      <c r="T22" s="22"/>
      <c r="U22" s="22"/>
      <c r="V22" s="22"/>
      <c r="W22" s="545"/>
      <c r="X22" s="545"/>
      <c r="Y22" s="545"/>
      <c r="Z22" s="545"/>
      <c r="AA22" s="545"/>
      <c r="AB22" s="545"/>
      <c r="AC22" s="545"/>
      <c r="AD22" s="545"/>
      <c r="AE22" s="545"/>
    </row>
    <row r="23" spans="1:95">
      <c r="A23" s="319" t="s">
        <v>826</v>
      </c>
      <c r="B23" s="320"/>
      <c r="C23" s="321"/>
      <c r="D23" s="322" t="s">
        <v>742</v>
      </c>
      <c r="E23" s="319"/>
      <c r="F23" s="323"/>
      <c r="G23" s="325"/>
      <c r="H23" s="323"/>
      <c r="I23" s="22"/>
      <c r="J23" s="628"/>
      <c r="K23" s="638"/>
      <c r="L23" s="636"/>
      <c r="M23" s="636"/>
      <c r="N23" s="629"/>
      <c r="O23" s="636"/>
      <c r="P23" s="636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</row>
    <row r="24" spans="1:95">
      <c r="A24" s="75" t="s">
        <v>827</v>
      </c>
      <c r="B24" s="73"/>
      <c r="C24" s="74" t="s">
        <v>44</v>
      </c>
      <c r="D24" s="100" t="s">
        <v>45</v>
      </c>
      <c r="E24" s="75" t="s">
        <v>741</v>
      </c>
      <c r="F24" s="108">
        <f>'MEMORIA DE CALCULO'!H44</f>
        <v>2.02</v>
      </c>
      <c r="G24" s="78">
        <v>391.11</v>
      </c>
      <c r="H24" s="107">
        <f t="shared" ref="H24:H37" si="0">ROUND(F24,2)*ROUND(G24,2)</f>
        <v>790.04219999999998</v>
      </c>
      <c r="I24" s="22"/>
      <c r="J24" s="628"/>
      <c r="K24" s="638"/>
      <c r="L24" s="636"/>
      <c r="M24" s="636"/>
      <c r="N24" s="629"/>
      <c r="O24" s="636"/>
      <c r="P24" s="636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</row>
    <row r="25" spans="1:95" s="277" customFormat="1">
      <c r="A25" s="74" t="s">
        <v>830</v>
      </c>
      <c r="B25" s="130"/>
      <c r="C25" s="76">
        <v>5651</v>
      </c>
      <c r="D25" s="318" t="s">
        <v>38</v>
      </c>
      <c r="E25" s="74" t="s">
        <v>743</v>
      </c>
      <c r="F25" s="77">
        <f>'MEMORIA DE CALCULO'!I47</f>
        <v>284.64</v>
      </c>
      <c r="G25" s="78">
        <v>46.94</v>
      </c>
      <c r="H25" s="107">
        <f t="shared" si="0"/>
        <v>13361.0016</v>
      </c>
      <c r="I25" s="22"/>
      <c r="J25" s="628"/>
      <c r="K25" s="638"/>
      <c r="L25" s="636"/>
      <c r="M25" s="636"/>
      <c r="N25" s="629"/>
      <c r="O25" s="636"/>
      <c r="P25" s="636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</row>
    <row r="26" spans="1:95" ht="25.5" customHeight="1">
      <c r="A26" s="75" t="s">
        <v>831</v>
      </c>
      <c r="B26" s="73"/>
      <c r="C26" s="75" t="s">
        <v>48</v>
      </c>
      <c r="D26" s="72" t="s">
        <v>49</v>
      </c>
      <c r="E26" s="75" t="s">
        <v>744</v>
      </c>
      <c r="F26" s="108">
        <f>'MEMORIA DE CALCULO'!I50</f>
        <v>189</v>
      </c>
      <c r="G26" s="78">
        <v>9.0500000000000007</v>
      </c>
      <c r="H26" s="107">
        <f t="shared" si="0"/>
        <v>1710.45</v>
      </c>
      <c r="I26" s="22"/>
      <c r="J26" s="628"/>
      <c r="K26" s="638"/>
      <c r="L26" s="636"/>
      <c r="M26" s="636"/>
      <c r="N26" s="629"/>
      <c r="O26" s="636"/>
      <c r="P26" s="636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</row>
    <row r="27" spans="1:95" ht="25.5" customHeight="1">
      <c r="A27" s="74" t="s">
        <v>832</v>
      </c>
      <c r="B27" s="73"/>
      <c r="C27" s="75" t="s">
        <v>828</v>
      </c>
      <c r="D27" s="72" t="s">
        <v>829</v>
      </c>
      <c r="E27" s="75" t="s">
        <v>744</v>
      </c>
      <c r="F27" s="108">
        <f>'MEMORIA DE CALCULO'!I53</f>
        <v>1293.3000000000002</v>
      </c>
      <c r="G27" s="78">
        <v>9.4</v>
      </c>
      <c r="H27" s="107">
        <f t="shared" si="0"/>
        <v>12157.02</v>
      </c>
      <c r="I27" s="22"/>
      <c r="J27" s="628"/>
      <c r="K27" s="638"/>
      <c r="L27" s="636"/>
      <c r="M27" s="636"/>
      <c r="N27" s="629"/>
      <c r="O27" s="636"/>
      <c r="P27" s="636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</row>
    <row r="28" spans="1:95" ht="25.5" customHeight="1">
      <c r="A28" s="75" t="s">
        <v>53</v>
      </c>
      <c r="B28" s="73"/>
      <c r="C28" s="75" t="s">
        <v>50</v>
      </c>
      <c r="D28" s="72" t="s">
        <v>51</v>
      </c>
      <c r="E28" s="75" t="s">
        <v>744</v>
      </c>
      <c r="F28" s="108">
        <f>'MEMORIA DE CALCULO'!I55</f>
        <v>58.14</v>
      </c>
      <c r="G28" s="78">
        <v>7.74</v>
      </c>
      <c r="H28" s="107">
        <f t="shared" si="0"/>
        <v>450.00360000000001</v>
      </c>
      <c r="I28" s="22"/>
      <c r="J28" s="628"/>
      <c r="K28" s="638"/>
      <c r="L28" s="636"/>
      <c r="M28" s="636"/>
      <c r="N28" s="629"/>
      <c r="O28" s="636"/>
      <c r="P28" s="636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</row>
    <row r="29" spans="1:95" ht="22.5">
      <c r="A29" s="74" t="s">
        <v>54</v>
      </c>
      <c r="B29" s="73"/>
      <c r="C29" s="75" t="s">
        <v>46</v>
      </c>
      <c r="D29" s="72" t="s">
        <v>47</v>
      </c>
      <c r="E29" s="75" t="s">
        <v>741</v>
      </c>
      <c r="F29" s="108">
        <f>'MEMORIA DE CALCULO'!I58</f>
        <v>23.689999999999998</v>
      </c>
      <c r="G29" s="78">
        <v>421.09</v>
      </c>
      <c r="H29" s="107">
        <f t="shared" si="0"/>
        <v>9975.6221000000005</v>
      </c>
      <c r="I29" s="22"/>
      <c r="J29" s="628"/>
      <c r="K29" s="638"/>
      <c r="L29" s="636"/>
      <c r="M29" s="636"/>
      <c r="N29" s="629"/>
      <c r="O29" s="636"/>
      <c r="P29" s="636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</row>
    <row r="30" spans="1:95">
      <c r="A30" s="319" t="s">
        <v>833</v>
      </c>
      <c r="B30" s="320"/>
      <c r="C30" s="321"/>
      <c r="D30" s="322" t="s">
        <v>763</v>
      </c>
      <c r="E30" s="319"/>
      <c r="F30" s="323"/>
      <c r="G30" s="325"/>
      <c r="H30" s="323"/>
      <c r="I30" s="22"/>
      <c r="J30" s="628"/>
      <c r="K30" s="638"/>
      <c r="L30" s="636"/>
      <c r="M30" s="636"/>
      <c r="N30" s="629"/>
      <c r="O30" s="636"/>
      <c r="P30" s="636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</row>
    <row r="31" spans="1:95" s="277" customFormat="1" ht="33.75">
      <c r="A31" s="74" t="s">
        <v>835</v>
      </c>
      <c r="B31" s="130"/>
      <c r="C31" s="74">
        <v>84215</v>
      </c>
      <c r="D31" s="100" t="s">
        <v>55</v>
      </c>
      <c r="E31" s="74" t="s">
        <v>743</v>
      </c>
      <c r="F31" s="619">
        <f>'MEMORIA DE CALCULO'!I65</f>
        <v>417.23</v>
      </c>
      <c r="G31" s="74">
        <v>60.02</v>
      </c>
      <c r="H31" s="107">
        <f t="shared" si="0"/>
        <v>25042.144600000003</v>
      </c>
      <c r="I31" s="22"/>
      <c r="J31" s="628"/>
      <c r="K31" s="638"/>
      <c r="L31" s="636"/>
      <c r="M31" s="641"/>
      <c r="N31" s="629"/>
      <c r="O31" s="636"/>
      <c r="P31" s="636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95" ht="25.5" customHeight="1">
      <c r="A32" s="74" t="s">
        <v>836</v>
      </c>
      <c r="B32" s="73"/>
      <c r="C32" s="75" t="s">
        <v>48</v>
      </c>
      <c r="D32" s="72" t="s">
        <v>49</v>
      </c>
      <c r="E32" s="75" t="s">
        <v>744</v>
      </c>
      <c r="F32" s="620">
        <f>'MEMORIA DE CALCULO'!I71</f>
        <v>458.64</v>
      </c>
      <c r="G32" s="74">
        <v>9.0500000000000007</v>
      </c>
      <c r="H32" s="107">
        <f t="shared" si="0"/>
        <v>4150.692</v>
      </c>
      <c r="I32" s="22"/>
      <c r="J32" s="628"/>
      <c r="K32" s="638"/>
      <c r="L32" s="636"/>
      <c r="M32" s="641"/>
      <c r="N32" s="629"/>
      <c r="O32" s="636"/>
      <c r="P32" s="636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  <c r="BJ32" s="22"/>
      <c r="BK32" s="22"/>
      <c r="BL32" s="22"/>
      <c r="BM32" s="22"/>
      <c r="BN32" s="22"/>
      <c r="BO32" s="22"/>
      <c r="BP32" s="22"/>
      <c r="BQ32" s="22"/>
      <c r="BR32" s="22"/>
      <c r="BS32" s="22"/>
      <c r="BT32" s="22"/>
      <c r="BU32" s="22"/>
      <c r="BV32" s="22"/>
      <c r="BW32" s="22"/>
      <c r="BX32" s="22"/>
      <c r="BY32" s="22"/>
      <c r="BZ32" s="22"/>
      <c r="CA32" s="22"/>
      <c r="CB32" s="22"/>
      <c r="CC32" s="22"/>
      <c r="CD32" s="22"/>
      <c r="CE32" s="22"/>
      <c r="CF32" s="22"/>
      <c r="CG32" s="22"/>
      <c r="CH32" s="22"/>
      <c r="CI32" s="22"/>
      <c r="CJ32" s="22"/>
      <c r="CK32" s="22"/>
      <c r="CL32" s="22"/>
      <c r="CM32" s="22"/>
      <c r="CN32" s="22"/>
      <c r="CO32" s="22"/>
      <c r="CP32" s="22"/>
      <c r="CQ32" s="22"/>
    </row>
    <row r="33" spans="1:95" ht="25.5" customHeight="1">
      <c r="A33" s="74" t="s">
        <v>837</v>
      </c>
      <c r="B33" s="73"/>
      <c r="C33" s="75" t="s">
        <v>828</v>
      </c>
      <c r="D33" s="72" t="s">
        <v>829</v>
      </c>
      <c r="E33" s="75" t="s">
        <v>744</v>
      </c>
      <c r="F33" s="620">
        <f>'MEMORIA DE CALCULO'!I76</f>
        <v>1321.9199999999998</v>
      </c>
      <c r="G33" s="74">
        <v>9.4</v>
      </c>
      <c r="H33" s="107">
        <f t="shared" si="0"/>
        <v>12426.048000000001</v>
      </c>
      <c r="I33" s="22"/>
      <c r="J33" s="628"/>
      <c r="K33" s="638"/>
      <c r="L33" s="636"/>
      <c r="M33" s="641"/>
      <c r="N33" s="629"/>
      <c r="O33" s="636"/>
      <c r="P33" s="636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2"/>
      <c r="BX33" s="22"/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22"/>
      <c r="CN33" s="22"/>
      <c r="CO33" s="22"/>
      <c r="CP33" s="22"/>
      <c r="CQ33" s="22"/>
    </row>
    <row r="34" spans="1:95" ht="22.5">
      <c r="A34" s="74" t="s">
        <v>838</v>
      </c>
      <c r="B34" s="73"/>
      <c r="C34" s="75" t="s">
        <v>50</v>
      </c>
      <c r="D34" s="72" t="s">
        <v>51</v>
      </c>
      <c r="E34" s="75" t="s">
        <v>744</v>
      </c>
      <c r="F34" s="620">
        <f>'MEMORIA DE CALCULO'!I78</f>
        <v>163.16999999999999</v>
      </c>
      <c r="G34" s="74">
        <v>7.74</v>
      </c>
      <c r="H34" s="107">
        <f t="shared" si="0"/>
        <v>1262.9358</v>
      </c>
      <c r="I34" s="22"/>
      <c r="J34" s="628"/>
      <c r="K34" s="638"/>
      <c r="L34" s="636"/>
      <c r="M34" s="641"/>
      <c r="N34" s="629"/>
      <c r="O34" s="636"/>
      <c r="P34" s="636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2"/>
      <c r="BX34" s="22"/>
      <c r="BY34" s="22"/>
      <c r="BZ34" s="22"/>
      <c r="CA34" s="22"/>
      <c r="CB34" s="22"/>
      <c r="CC34" s="22"/>
      <c r="CD34" s="22"/>
      <c r="CE34" s="22"/>
      <c r="CF34" s="22"/>
      <c r="CG34" s="22"/>
      <c r="CH34" s="22"/>
      <c r="CI34" s="22"/>
      <c r="CJ34" s="22"/>
      <c r="CK34" s="22"/>
      <c r="CL34" s="22"/>
      <c r="CM34" s="22"/>
      <c r="CN34" s="22"/>
      <c r="CO34" s="22"/>
      <c r="CP34" s="22"/>
      <c r="CQ34" s="22"/>
    </row>
    <row r="35" spans="1:95" ht="22.5">
      <c r="A35" s="74" t="s">
        <v>839</v>
      </c>
      <c r="B35" s="75"/>
      <c r="C35" s="75">
        <v>83901</v>
      </c>
      <c r="D35" s="72" t="s">
        <v>67</v>
      </c>
      <c r="E35" s="75" t="s">
        <v>758</v>
      </c>
      <c r="F35" s="110">
        <f>'MEMORIA DE CALCULO'!I88</f>
        <v>51.64</v>
      </c>
      <c r="G35" s="74">
        <v>20.71</v>
      </c>
      <c r="H35" s="107">
        <f t="shared" si="0"/>
        <v>1069.4644000000001</v>
      </c>
      <c r="I35" s="22"/>
      <c r="J35" s="628"/>
      <c r="K35" s="638"/>
      <c r="L35" s="636"/>
      <c r="M35" s="641"/>
      <c r="N35" s="629"/>
      <c r="O35" s="636"/>
      <c r="P35" s="636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  <c r="BJ35" s="22"/>
      <c r="BK35" s="22"/>
      <c r="BL35" s="22"/>
      <c r="BM35" s="22"/>
      <c r="BN35" s="22"/>
      <c r="BO35" s="22"/>
      <c r="BP35" s="22"/>
      <c r="BQ35" s="22"/>
      <c r="BR35" s="22"/>
      <c r="BS35" s="22"/>
      <c r="BT35" s="22"/>
      <c r="BU35" s="22"/>
      <c r="BV35" s="22"/>
      <c r="BW35" s="22"/>
      <c r="BX35" s="22"/>
      <c r="BY35" s="22"/>
      <c r="BZ35" s="22"/>
      <c r="CA35" s="22"/>
      <c r="CB35" s="22"/>
      <c r="CC35" s="22"/>
      <c r="CD35" s="22"/>
      <c r="CE35" s="22"/>
      <c r="CF35" s="22"/>
      <c r="CG35" s="22"/>
      <c r="CH35" s="22"/>
      <c r="CI35" s="22"/>
      <c r="CJ35" s="22"/>
      <c r="CK35" s="22"/>
      <c r="CL35" s="22"/>
      <c r="CM35" s="22"/>
      <c r="CN35" s="22"/>
      <c r="CO35" s="22"/>
      <c r="CP35" s="22"/>
      <c r="CQ35" s="22"/>
    </row>
    <row r="36" spans="1:95" s="277" customFormat="1" ht="22.5">
      <c r="A36" s="74" t="s">
        <v>841</v>
      </c>
      <c r="B36" s="74"/>
      <c r="C36" s="74" t="s">
        <v>963</v>
      </c>
      <c r="D36" s="100" t="s">
        <v>962</v>
      </c>
      <c r="E36" s="74" t="s">
        <v>743</v>
      </c>
      <c r="F36" s="284">
        <f>'MEMORIA DE CALCULO'!I97</f>
        <v>99.34</v>
      </c>
      <c r="G36" s="74">
        <v>87.02</v>
      </c>
      <c r="H36" s="107">
        <f t="shared" si="0"/>
        <v>8644.5668000000005</v>
      </c>
      <c r="I36" s="22"/>
      <c r="J36" s="628"/>
      <c r="K36" s="638"/>
      <c r="L36" s="636"/>
      <c r="M36" s="641"/>
      <c r="N36" s="629"/>
      <c r="O36" s="636"/>
      <c r="P36" s="636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  <c r="BJ36" s="22"/>
      <c r="BK36" s="22"/>
      <c r="BL36" s="22"/>
      <c r="BM36" s="22"/>
      <c r="BN36" s="22"/>
      <c r="BO36" s="22"/>
      <c r="BP36" s="22"/>
      <c r="BQ36" s="22"/>
      <c r="BR36" s="22"/>
      <c r="BS36" s="22"/>
      <c r="BT36" s="22"/>
      <c r="BU36" s="22"/>
      <c r="BV36" s="22"/>
      <c r="BW36" s="22"/>
      <c r="BX36" s="22"/>
      <c r="BY36" s="22"/>
      <c r="BZ36" s="22"/>
      <c r="CA36" s="22"/>
      <c r="CB36" s="22"/>
      <c r="CC36" s="22"/>
      <c r="CD36" s="22"/>
      <c r="CE36" s="22"/>
      <c r="CF36" s="22"/>
      <c r="CG36" s="22"/>
      <c r="CH36" s="22"/>
      <c r="CI36" s="22"/>
      <c r="CJ36" s="22"/>
      <c r="CK36" s="22"/>
      <c r="CL36" s="22"/>
      <c r="CM36" s="22"/>
      <c r="CN36" s="22"/>
      <c r="CO36" s="22"/>
      <c r="CP36" s="22"/>
      <c r="CQ36" s="22"/>
    </row>
    <row r="37" spans="1:95" s="277" customFormat="1" ht="15" customHeight="1">
      <c r="A37" s="74" t="s">
        <v>648</v>
      </c>
      <c r="B37" s="152"/>
      <c r="C37" s="75" t="s">
        <v>46</v>
      </c>
      <c r="D37" s="72" t="s">
        <v>47</v>
      </c>
      <c r="E37" s="75" t="s">
        <v>741</v>
      </c>
      <c r="F37" s="620">
        <f>'MEMORIA DE CALCULO'!I102</f>
        <v>33.04</v>
      </c>
      <c r="G37" s="74">
        <v>421.09</v>
      </c>
      <c r="H37" s="107">
        <f t="shared" si="0"/>
        <v>13912.813599999999</v>
      </c>
      <c r="I37" s="22"/>
      <c r="J37" s="628"/>
      <c r="K37" s="638"/>
      <c r="L37" s="636"/>
      <c r="M37" s="641"/>
      <c r="N37" s="629"/>
      <c r="O37" s="642"/>
      <c r="P37" s="636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  <c r="BJ37" s="22"/>
      <c r="BK37" s="22"/>
      <c r="BL37" s="22"/>
      <c r="BM37" s="22"/>
      <c r="BN37" s="22"/>
      <c r="BO37" s="22"/>
      <c r="BP37" s="22"/>
      <c r="BQ37" s="22"/>
      <c r="BR37" s="22"/>
      <c r="BS37" s="22"/>
      <c r="BT37" s="22"/>
      <c r="BU37" s="22"/>
      <c r="BV37" s="22"/>
      <c r="BW37" s="22"/>
      <c r="BX37" s="22"/>
      <c r="BY37" s="22"/>
      <c r="BZ37" s="22"/>
      <c r="CA37" s="22"/>
      <c r="CB37" s="22"/>
      <c r="CC37" s="22"/>
      <c r="CD37" s="22"/>
      <c r="CE37" s="22"/>
      <c r="CF37" s="22"/>
      <c r="CG37" s="22"/>
      <c r="CH37" s="22"/>
      <c r="CI37" s="22"/>
      <c r="CJ37" s="22"/>
      <c r="CK37" s="22"/>
      <c r="CL37" s="22"/>
      <c r="CM37" s="22"/>
      <c r="CN37" s="22"/>
      <c r="CO37" s="22"/>
      <c r="CP37" s="22"/>
      <c r="CQ37" s="22"/>
    </row>
    <row r="38" spans="1:95">
      <c r="A38" s="699" t="s">
        <v>840</v>
      </c>
      <c r="B38" s="700"/>
      <c r="C38" s="700"/>
      <c r="D38" s="700"/>
      <c r="E38" s="700"/>
      <c r="F38" s="700"/>
      <c r="G38" s="701"/>
      <c r="H38" s="378">
        <f>SUM(H24:H37)</f>
        <v>104952.80469999999</v>
      </c>
      <c r="I38" s="22"/>
      <c r="J38" s="628"/>
      <c r="K38" s="638"/>
      <c r="L38" s="636"/>
      <c r="M38" s="636"/>
      <c r="N38" s="629"/>
      <c r="O38" s="636"/>
      <c r="P38" s="636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  <c r="BJ38" s="22"/>
      <c r="BK38" s="22"/>
      <c r="BL38" s="22"/>
      <c r="BM38" s="22"/>
      <c r="BN38" s="22"/>
      <c r="BO38" s="22"/>
      <c r="BP38" s="22"/>
      <c r="BQ38" s="22"/>
      <c r="BR38" s="22"/>
      <c r="BS38" s="22"/>
      <c r="BT38" s="22"/>
      <c r="BU38" s="22"/>
      <c r="BV38" s="22"/>
      <c r="BW38" s="22"/>
      <c r="BX38" s="22"/>
      <c r="BY38" s="22"/>
      <c r="BZ38" s="22"/>
      <c r="CA38" s="22"/>
      <c r="CB38" s="22"/>
      <c r="CC38" s="22"/>
      <c r="CD38" s="22"/>
      <c r="CE38" s="22"/>
      <c r="CF38" s="22"/>
      <c r="CG38" s="22"/>
      <c r="CH38" s="22"/>
      <c r="CI38" s="22"/>
      <c r="CJ38" s="22"/>
      <c r="CK38" s="22"/>
      <c r="CL38" s="22"/>
      <c r="CM38" s="22"/>
      <c r="CN38" s="22"/>
      <c r="CO38" s="22"/>
      <c r="CP38" s="22"/>
      <c r="CQ38" s="22"/>
    </row>
    <row r="39" spans="1:95" s="22" customFormat="1">
      <c r="A39" s="85"/>
      <c r="B39" s="86"/>
      <c r="C39" s="87"/>
      <c r="D39" s="86"/>
      <c r="E39" s="86"/>
      <c r="F39" s="86"/>
      <c r="G39" s="199"/>
      <c r="H39" s="88"/>
      <c r="J39" s="628"/>
      <c r="K39" s="638"/>
      <c r="L39" s="636"/>
      <c r="M39" s="636"/>
      <c r="N39" s="629"/>
      <c r="O39" s="636"/>
      <c r="P39" s="636"/>
    </row>
    <row r="40" spans="1:95" s="28" customFormat="1">
      <c r="A40" s="702">
        <v>5</v>
      </c>
      <c r="B40" s="703"/>
      <c r="C40" s="704"/>
      <c r="D40" s="367" t="s">
        <v>192</v>
      </c>
      <c r="E40" s="368"/>
      <c r="F40" s="369"/>
      <c r="G40" s="370"/>
      <c r="H40" s="371"/>
      <c r="I40" s="545"/>
      <c r="J40" s="628"/>
      <c r="K40" s="638"/>
      <c r="L40" s="640"/>
      <c r="M40" s="640"/>
      <c r="N40" s="629"/>
      <c r="O40" s="640"/>
      <c r="P40" s="640"/>
      <c r="Q40" s="545"/>
      <c r="R40" s="545"/>
      <c r="S40" s="545"/>
      <c r="T40" s="545"/>
      <c r="U40" s="545"/>
      <c r="V40" s="545"/>
      <c r="W40" s="545"/>
      <c r="X40" s="545"/>
      <c r="Y40" s="545"/>
      <c r="Z40" s="545"/>
      <c r="AA40" s="545"/>
      <c r="AB40" s="545"/>
      <c r="AC40" s="545"/>
      <c r="AD40" s="545"/>
      <c r="AE40" s="545"/>
      <c r="AF40" s="545"/>
      <c r="AG40" s="545"/>
      <c r="AH40" s="545"/>
      <c r="AI40" s="545"/>
      <c r="AJ40" s="545"/>
      <c r="AK40" s="545"/>
      <c r="AL40" s="545"/>
      <c r="AM40" s="545"/>
      <c r="AN40" s="545"/>
      <c r="AO40" s="545"/>
      <c r="AP40" s="545"/>
      <c r="AQ40" s="545"/>
      <c r="AR40" s="545"/>
      <c r="AS40" s="545"/>
      <c r="AT40" s="545"/>
      <c r="AU40" s="545"/>
      <c r="AV40" s="545"/>
      <c r="AW40" s="545"/>
      <c r="AX40" s="545"/>
      <c r="AY40" s="545"/>
      <c r="AZ40" s="545"/>
      <c r="BA40" s="545"/>
      <c r="BB40" s="545"/>
      <c r="BC40" s="545"/>
      <c r="BD40" s="545"/>
      <c r="BE40" s="545"/>
      <c r="BF40" s="545"/>
      <c r="BG40" s="545"/>
      <c r="BH40" s="545"/>
      <c r="BI40" s="545"/>
      <c r="BJ40" s="545"/>
      <c r="BK40" s="545"/>
      <c r="BL40" s="545"/>
      <c r="BM40" s="545"/>
      <c r="BN40" s="545"/>
      <c r="BO40" s="545"/>
      <c r="BP40" s="545"/>
      <c r="BQ40" s="545"/>
      <c r="BR40" s="545"/>
      <c r="BS40" s="545"/>
      <c r="BT40" s="545"/>
      <c r="BU40" s="545"/>
      <c r="BV40" s="545"/>
      <c r="BW40" s="545"/>
      <c r="BX40" s="545"/>
      <c r="BY40" s="545"/>
      <c r="BZ40" s="545"/>
      <c r="CA40" s="545"/>
      <c r="CB40" s="545"/>
      <c r="CC40" s="545"/>
      <c r="CD40" s="545"/>
      <c r="CE40" s="545"/>
      <c r="CF40" s="545"/>
      <c r="CG40" s="545"/>
      <c r="CH40" s="545"/>
      <c r="CI40" s="545"/>
      <c r="CJ40" s="545"/>
      <c r="CK40" s="545"/>
      <c r="CL40" s="545"/>
      <c r="CM40" s="545"/>
      <c r="CN40" s="545"/>
      <c r="CO40" s="545"/>
      <c r="CP40" s="545"/>
      <c r="CQ40" s="545"/>
    </row>
    <row r="41" spans="1:95" s="29" customFormat="1" ht="45">
      <c r="A41" s="76" t="s">
        <v>842</v>
      </c>
      <c r="B41" s="115"/>
      <c r="C41" s="84">
        <v>87478</v>
      </c>
      <c r="D41" s="116" t="s">
        <v>338</v>
      </c>
      <c r="E41" s="76" t="s">
        <v>743</v>
      </c>
      <c r="F41" s="78">
        <f>'MEMORIA DE CALCULO'!I124</f>
        <v>306.27350000000001</v>
      </c>
      <c r="G41" s="76">
        <v>41.12</v>
      </c>
      <c r="H41" s="107">
        <f>ROUND(F41,2)*ROUND(G41,2)</f>
        <v>12593.822399999999</v>
      </c>
      <c r="I41" s="546"/>
      <c r="J41" s="628"/>
      <c r="K41" s="638"/>
      <c r="L41" s="643"/>
      <c r="M41" s="644"/>
      <c r="N41" s="629"/>
      <c r="O41" s="643"/>
      <c r="P41" s="643"/>
      <c r="Q41" s="546"/>
      <c r="R41" s="546"/>
      <c r="S41" s="546"/>
      <c r="T41" s="546"/>
      <c r="U41" s="546"/>
      <c r="V41" s="546"/>
      <c r="W41" s="546"/>
      <c r="X41" s="546"/>
      <c r="Y41" s="546"/>
      <c r="Z41" s="546"/>
      <c r="AA41" s="546"/>
      <c r="AB41" s="546"/>
      <c r="AC41" s="546"/>
      <c r="AD41" s="546"/>
      <c r="AE41" s="546"/>
      <c r="AF41" s="546"/>
      <c r="AG41" s="546"/>
      <c r="AH41" s="546"/>
      <c r="AI41" s="546"/>
      <c r="AJ41" s="546"/>
      <c r="AK41" s="546"/>
      <c r="AL41" s="546"/>
      <c r="AM41" s="546"/>
      <c r="AN41" s="546"/>
      <c r="AO41" s="546"/>
      <c r="AP41" s="546"/>
      <c r="AQ41" s="546"/>
      <c r="AR41" s="546"/>
      <c r="AS41" s="546"/>
      <c r="AT41" s="546"/>
      <c r="AU41" s="546"/>
      <c r="AV41" s="546"/>
      <c r="AW41" s="546"/>
      <c r="AX41" s="546"/>
      <c r="AY41" s="546"/>
      <c r="AZ41" s="546"/>
      <c r="BA41" s="546"/>
      <c r="BB41" s="546"/>
      <c r="BC41" s="546"/>
      <c r="BD41" s="546"/>
      <c r="BE41" s="546"/>
      <c r="BF41" s="546"/>
      <c r="BG41" s="546"/>
      <c r="BH41" s="546"/>
      <c r="BI41" s="546"/>
      <c r="BJ41" s="546"/>
      <c r="BK41" s="546"/>
      <c r="BL41" s="546"/>
      <c r="BM41" s="546"/>
      <c r="BN41" s="546"/>
      <c r="BO41" s="546"/>
      <c r="BP41" s="546"/>
      <c r="BQ41" s="546"/>
      <c r="BR41" s="546"/>
      <c r="BS41" s="546"/>
      <c r="BT41" s="546"/>
      <c r="BU41" s="546"/>
      <c r="BV41" s="546"/>
      <c r="BW41" s="546"/>
      <c r="BX41" s="546"/>
      <c r="BY41" s="546"/>
      <c r="BZ41" s="546"/>
      <c r="CA41" s="546"/>
      <c r="CB41" s="546"/>
      <c r="CC41" s="546"/>
      <c r="CD41" s="546"/>
      <c r="CE41" s="546"/>
      <c r="CF41" s="546"/>
      <c r="CG41" s="546"/>
      <c r="CH41" s="546"/>
      <c r="CI41" s="546"/>
      <c r="CJ41" s="546"/>
      <c r="CK41" s="546"/>
      <c r="CL41" s="546"/>
      <c r="CM41" s="546"/>
      <c r="CN41" s="546"/>
      <c r="CO41" s="546"/>
      <c r="CP41" s="546"/>
      <c r="CQ41" s="546"/>
    </row>
    <row r="42" spans="1:95" s="29" customFormat="1" ht="33.75">
      <c r="A42" s="76" t="s">
        <v>843</v>
      </c>
      <c r="B42" s="117"/>
      <c r="C42" s="84">
        <v>87448</v>
      </c>
      <c r="D42" s="116" t="s">
        <v>95</v>
      </c>
      <c r="E42" s="76" t="s">
        <v>743</v>
      </c>
      <c r="F42" s="78">
        <f>'MEMORIA DE CALCULO'!J124</f>
        <v>19.183399999999999</v>
      </c>
      <c r="G42" s="76">
        <v>44.84</v>
      </c>
      <c r="H42" s="107">
        <f>ROUND(F42,2)*ROUND(G42,2)</f>
        <v>860.03120000000001</v>
      </c>
      <c r="I42" s="546"/>
      <c r="J42" s="628"/>
      <c r="K42" s="638"/>
      <c r="L42" s="643"/>
      <c r="M42" s="644"/>
      <c r="N42" s="629"/>
      <c r="O42" s="643"/>
      <c r="P42" s="643"/>
      <c r="Q42" s="546"/>
      <c r="R42" s="546"/>
      <c r="S42" s="546"/>
      <c r="T42" s="546"/>
      <c r="U42" s="546"/>
      <c r="V42" s="546"/>
      <c r="W42" s="546"/>
      <c r="X42" s="546"/>
      <c r="Y42" s="546"/>
      <c r="Z42" s="546"/>
      <c r="AA42" s="546"/>
      <c r="AB42" s="546"/>
      <c r="AC42" s="546"/>
      <c r="AD42" s="546"/>
      <c r="AE42" s="546"/>
      <c r="AF42" s="546"/>
      <c r="AG42" s="546"/>
      <c r="AH42" s="546"/>
      <c r="AI42" s="546"/>
      <c r="AJ42" s="546"/>
      <c r="AK42" s="546"/>
      <c r="AL42" s="546"/>
      <c r="AM42" s="546"/>
      <c r="AN42" s="546"/>
      <c r="AO42" s="546"/>
      <c r="AP42" s="546"/>
      <c r="AQ42" s="546"/>
      <c r="AR42" s="546"/>
      <c r="AS42" s="546"/>
      <c r="AT42" s="546"/>
      <c r="AU42" s="546"/>
      <c r="AV42" s="546"/>
      <c r="AW42" s="546"/>
      <c r="AX42" s="546"/>
      <c r="AY42" s="546"/>
      <c r="AZ42" s="546"/>
      <c r="BA42" s="546"/>
      <c r="BB42" s="546"/>
      <c r="BC42" s="546"/>
      <c r="BD42" s="546"/>
      <c r="BE42" s="546"/>
      <c r="BF42" s="546"/>
      <c r="BG42" s="546"/>
      <c r="BH42" s="546"/>
      <c r="BI42" s="546"/>
      <c r="BJ42" s="546"/>
      <c r="BK42" s="546"/>
      <c r="BL42" s="546"/>
      <c r="BM42" s="546"/>
      <c r="BN42" s="546"/>
      <c r="BO42" s="546"/>
      <c r="BP42" s="546"/>
      <c r="BQ42" s="546"/>
      <c r="BR42" s="546"/>
      <c r="BS42" s="546"/>
      <c r="BT42" s="546"/>
      <c r="BU42" s="546"/>
      <c r="BV42" s="546"/>
      <c r="BW42" s="546"/>
      <c r="BX42" s="546"/>
      <c r="BY42" s="546"/>
      <c r="BZ42" s="546"/>
      <c r="CA42" s="546"/>
      <c r="CB42" s="546"/>
      <c r="CC42" s="546"/>
      <c r="CD42" s="546"/>
      <c r="CE42" s="546"/>
      <c r="CF42" s="546"/>
      <c r="CG42" s="546"/>
      <c r="CH42" s="546"/>
      <c r="CI42" s="546"/>
      <c r="CJ42" s="546"/>
      <c r="CK42" s="546"/>
      <c r="CL42" s="546"/>
      <c r="CM42" s="546"/>
      <c r="CN42" s="546"/>
      <c r="CO42" s="546"/>
      <c r="CP42" s="546"/>
      <c r="CQ42" s="546"/>
    </row>
    <row r="43" spans="1:95" s="29" customFormat="1" ht="22.5">
      <c r="A43" s="76" t="s">
        <v>844</v>
      </c>
      <c r="B43" s="117"/>
      <c r="C43" s="84" t="s">
        <v>96</v>
      </c>
      <c r="D43" s="116" t="s">
        <v>97</v>
      </c>
      <c r="E43" s="76" t="s">
        <v>743</v>
      </c>
      <c r="F43" s="78">
        <f>'MEMORIA DE CALCULO'!K124</f>
        <v>41.6</v>
      </c>
      <c r="G43" s="76">
        <v>103.83</v>
      </c>
      <c r="H43" s="107">
        <f>ROUND(F43,2)*ROUND(G43,2)</f>
        <v>4319.3280000000004</v>
      </c>
      <c r="I43" s="546"/>
      <c r="J43" s="628"/>
      <c r="K43" s="638"/>
      <c r="L43" s="643"/>
      <c r="M43" s="644"/>
      <c r="N43" s="629"/>
      <c r="O43" s="643"/>
      <c r="P43" s="643"/>
      <c r="Q43" s="546"/>
      <c r="R43" s="546"/>
      <c r="S43" s="546"/>
      <c r="T43" s="546"/>
      <c r="U43" s="546"/>
      <c r="V43" s="546"/>
      <c r="W43" s="546"/>
      <c r="X43" s="546"/>
      <c r="Y43" s="546"/>
      <c r="Z43" s="546"/>
      <c r="AA43" s="546"/>
      <c r="AB43" s="546"/>
      <c r="AC43" s="546"/>
      <c r="AD43" s="546"/>
      <c r="AE43" s="546"/>
      <c r="AF43" s="546"/>
      <c r="AG43" s="546"/>
      <c r="AH43" s="546"/>
      <c r="AI43" s="546"/>
      <c r="AJ43" s="546"/>
      <c r="AK43" s="546"/>
      <c r="AL43" s="546"/>
      <c r="AM43" s="546"/>
      <c r="AN43" s="546"/>
      <c r="AO43" s="546"/>
      <c r="AP43" s="546"/>
      <c r="AQ43" s="546"/>
      <c r="AR43" s="546"/>
      <c r="AS43" s="546"/>
      <c r="AT43" s="546"/>
      <c r="AU43" s="546"/>
      <c r="AV43" s="546"/>
      <c r="AW43" s="546"/>
      <c r="AX43" s="546"/>
      <c r="AY43" s="546"/>
      <c r="AZ43" s="546"/>
      <c r="BA43" s="546"/>
      <c r="BB43" s="546"/>
      <c r="BC43" s="546"/>
      <c r="BD43" s="546"/>
      <c r="BE43" s="546"/>
      <c r="BF43" s="546"/>
      <c r="BG43" s="546"/>
      <c r="BH43" s="546"/>
      <c r="BI43" s="546"/>
      <c r="BJ43" s="546"/>
      <c r="BK43" s="546"/>
      <c r="BL43" s="546"/>
      <c r="BM43" s="546"/>
      <c r="BN43" s="546"/>
      <c r="BO43" s="546"/>
      <c r="BP43" s="546"/>
      <c r="BQ43" s="546"/>
      <c r="BR43" s="546"/>
      <c r="BS43" s="546"/>
      <c r="BT43" s="546"/>
      <c r="BU43" s="546"/>
      <c r="BV43" s="546"/>
      <c r="BW43" s="546"/>
      <c r="BX43" s="546"/>
      <c r="BY43" s="546"/>
      <c r="BZ43" s="546"/>
      <c r="CA43" s="546"/>
      <c r="CB43" s="546"/>
      <c r="CC43" s="546"/>
      <c r="CD43" s="546"/>
      <c r="CE43" s="546"/>
      <c r="CF43" s="546"/>
      <c r="CG43" s="546"/>
      <c r="CH43" s="546"/>
      <c r="CI43" s="546"/>
      <c r="CJ43" s="546"/>
      <c r="CK43" s="546"/>
      <c r="CL43" s="546"/>
      <c r="CM43" s="546"/>
      <c r="CN43" s="546"/>
      <c r="CO43" s="546"/>
      <c r="CP43" s="546"/>
      <c r="CQ43" s="546"/>
    </row>
    <row r="44" spans="1:95" s="29" customFormat="1" ht="33.75">
      <c r="A44" s="76" t="s">
        <v>845</v>
      </c>
      <c r="B44" s="115"/>
      <c r="C44" s="84" t="s">
        <v>765</v>
      </c>
      <c r="D44" s="116" t="s">
        <v>925</v>
      </c>
      <c r="E44" s="76" t="s">
        <v>743</v>
      </c>
      <c r="F44" s="78">
        <f>'MEMORIA DE CALCULO'!L124</f>
        <v>18.503999999999998</v>
      </c>
      <c r="G44" s="76">
        <v>387.24</v>
      </c>
      <c r="H44" s="107">
        <f>ROUND(F44,2)*ROUND(G44,2)</f>
        <v>7163.9400000000005</v>
      </c>
      <c r="I44" s="546"/>
      <c r="J44" s="628"/>
      <c r="K44" s="638"/>
      <c r="L44" s="643"/>
      <c r="M44" s="644"/>
      <c r="N44" s="629"/>
      <c r="O44" s="645"/>
      <c r="P44" s="643"/>
      <c r="Q44" s="546"/>
      <c r="R44" s="546"/>
      <c r="S44" s="546"/>
      <c r="T44" s="546"/>
      <c r="U44" s="546"/>
      <c r="V44" s="546"/>
      <c r="W44" s="546"/>
      <c r="X44" s="546"/>
      <c r="Y44" s="546"/>
      <c r="Z44" s="546"/>
      <c r="AA44" s="546"/>
      <c r="AB44" s="546"/>
      <c r="AC44" s="546"/>
      <c r="AD44" s="546"/>
      <c r="AE44" s="546"/>
      <c r="AF44" s="546"/>
      <c r="AG44" s="546"/>
      <c r="AH44" s="546"/>
      <c r="AI44" s="546"/>
      <c r="AJ44" s="546"/>
      <c r="AK44" s="546"/>
      <c r="AL44" s="546"/>
      <c r="AM44" s="546"/>
      <c r="AN44" s="546"/>
      <c r="AO44" s="546"/>
      <c r="AP44" s="546"/>
      <c r="AQ44" s="546"/>
      <c r="AR44" s="546"/>
      <c r="AS44" s="546"/>
      <c r="AT44" s="546"/>
      <c r="AU44" s="546"/>
      <c r="AV44" s="546"/>
      <c r="AW44" s="546"/>
      <c r="AX44" s="546"/>
      <c r="AY44" s="546"/>
      <c r="AZ44" s="546"/>
      <c r="BA44" s="546"/>
      <c r="BB44" s="546"/>
      <c r="BC44" s="546"/>
      <c r="BD44" s="546"/>
      <c r="BE44" s="546"/>
      <c r="BF44" s="546"/>
      <c r="BG44" s="546"/>
      <c r="BH44" s="546"/>
      <c r="BI44" s="546"/>
      <c r="BJ44" s="546"/>
      <c r="BK44" s="546"/>
      <c r="BL44" s="546"/>
      <c r="BM44" s="546"/>
      <c r="BN44" s="546"/>
      <c r="BO44" s="546"/>
      <c r="BP44" s="546"/>
      <c r="BQ44" s="546"/>
      <c r="BR44" s="546"/>
      <c r="BS44" s="546"/>
      <c r="BT44" s="546"/>
      <c r="BU44" s="546"/>
      <c r="BV44" s="546"/>
      <c r="BW44" s="546"/>
      <c r="BX44" s="546"/>
      <c r="BY44" s="546"/>
      <c r="BZ44" s="546"/>
      <c r="CA44" s="546"/>
      <c r="CB44" s="546"/>
      <c r="CC44" s="546"/>
      <c r="CD44" s="546"/>
      <c r="CE44" s="546"/>
      <c r="CF44" s="546"/>
      <c r="CG44" s="546"/>
      <c r="CH44" s="546"/>
      <c r="CI44" s="546"/>
      <c r="CJ44" s="546"/>
      <c r="CK44" s="546"/>
      <c r="CL44" s="546"/>
      <c r="CM44" s="546"/>
      <c r="CN44" s="546"/>
      <c r="CO44" s="546"/>
      <c r="CP44" s="546"/>
      <c r="CQ44" s="546"/>
    </row>
    <row r="45" spans="1:95" s="29" customFormat="1">
      <c r="A45" s="699" t="s">
        <v>856</v>
      </c>
      <c r="B45" s="700"/>
      <c r="C45" s="700"/>
      <c r="D45" s="700"/>
      <c r="E45" s="700"/>
      <c r="F45" s="700"/>
      <c r="G45" s="701"/>
      <c r="H45" s="378">
        <f>SUM(H41:H44)</f>
        <v>24937.121599999999</v>
      </c>
      <c r="I45" s="546"/>
      <c r="J45" s="628"/>
      <c r="K45" s="638"/>
      <c r="L45" s="643"/>
      <c r="M45" s="643"/>
      <c r="N45" s="629"/>
      <c r="O45" s="643"/>
      <c r="P45" s="643"/>
      <c r="Q45" s="546"/>
      <c r="R45" s="546"/>
      <c r="S45" s="546"/>
      <c r="T45" s="546"/>
      <c r="U45" s="546"/>
      <c r="V45" s="546"/>
      <c r="W45" s="546"/>
      <c r="X45" s="546"/>
      <c r="Y45" s="546"/>
      <c r="Z45" s="546"/>
      <c r="AA45" s="546"/>
      <c r="AB45" s="546"/>
      <c r="AC45" s="546"/>
      <c r="AD45" s="546"/>
      <c r="AE45" s="546"/>
      <c r="AF45" s="546"/>
      <c r="AG45" s="546"/>
      <c r="AH45" s="546"/>
      <c r="AI45" s="546"/>
      <c r="AJ45" s="546"/>
      <c r="AK45" s="546"/>
      <c r="AL45" s="546"/>
      <c r="AM45" s="546"/>
      <c r="AN45" s="546"/>
      <c r="AO45" s="546"/>
      <c r="AP45" s="546"/>
      <c r="AQ45" s="546"/>
      <c r="AR45" s="546"/>
      <c r="AS45" s="546"/>
      <c r="AT45" s="546"/>
      <c r="AU45" s="546"/>
      <c r="AV45" s="546"/>
      <c r="AW45" s="546"/>
      <c r="AX45" s="546"/>
      <c r="AY45" s="546"/>
      <c r="AZ45" s="546"/>
      <c r="BA45" s="546"/>
      <c r="BB45" s="546"/>
      <c r="BC45" s="546"/>
      <c r="BD45" s="546"/>
      <c r="BE45" s="546"/>
      <c r="BF45" s="546"/>
      <c r="BG45" s="546"/>
      <c r="BH45" s="546"/>
      <c r="BI45" s="546"/>
      <c r="BJ45" s="546"/>
      <c r="BK45" s="546"/>
      <c r="BL45" s="546"/>
      <c r="BM45" s="546"/>
      <c r="BN45" s="546"/>
      <c r="BO45" s="546"/>
      <c r="BP45" s="546"/>
      <c r="BQ45" s="546"/>
      <c r="BR45" s="546"/>
      <c r="BS45" s="546"/>
      <c r="BT45" s="546"/>
      <c r="BU45" s="546"/>
      <c r="BV45" s="546"/>
      <c r="BW45" s="546"/>
      <c r="BX45" s="546"/>
      <c r="BY45" s="546"/>
      <c r="BZ45" s="546"/>
      <c r="CA45" s="546"/>
      <c r="CB45" s="546"/>
      <c r="CC45" s="546"/>
      <c r="CD45" s="546"/>
      <c r="CE45" s="546"/>
      <c r="CF45" s="546"/>
      <c r="CG45" s="546"/>
      <c r="CH45" s="546"/>
      <c r="CI45" s="546"/>
      <c r="CJ45" s="546"/>
      <c r="CK45" s="546"/>
      <c r="CL45" s="546"/>
      <c r="CM45" s="546"/>
      <c r="CN45" s="546"/>
      <c r="CO45" s="546"/>
      <c r="CP45" s="546"/>
      <c r="CQ45" s="546"/>
    </row>
    <row r="46" spans="1:95" s="29" customFormat="1">
      <c r="A46" s="84"/>
      <c r="B46" s="117"/>
      <c r="C46" s="99"/>
      <c r="D46" s="116"/>
      <c r="E46" s="76"/>
      <c r="F46" s="78"/>
      <c r="G46" s="78"/>
      <c r="H46" s="78"/>
      <c r="I46" s="546"/>
      <c r="J46" s="628"/>
      <c r="K46" s="638"/>
      <c r="L46" s="643"/>
      <c r="M46" s="643"/>
      <c r="N46" s="629"/>
      <c r="O46" s="643"/>
      <c r="P46" s="643"/>
      <c r="Q46" s="546"/>
      <c r="R46" s="546"/>
      <c r="S46" s="546"/>
      <c r="T46" s="546"/>
      <c r="U46" s="546"/>
      <c r="V46" s="546"/>
      <c r="W46" s="546"/>
      <c r="X46" s="546"/>
      <c r="Y46" s="546"/>
      <c r="Z46" s="546"/>
      <c r="AA46" s="546"/>
      <c r="AB46" s="546"/>
      <c r="AC46" s="546"/>
      <c r="AD46" s="546"/>
      <c r="AE46" s="546"/>
      <c r="AF46" s="546"/>
      <c r="AG46" s="546"/>
      <c r="AH46" s="546"/>
      <c r="AI46" s="546"/>
      <c r="AJ46" s="546"/>
      <c r="AK46" s="546"/>
      <c r="AL46" s="546"/>
      <c r="AM46" s="546"/>
      <c r="AN46" s="546"/>
      <c r="AO46" s="546"/>
      <c r="AP46" s="546"/>
      <c r="AQ46" s="546"/>
      <c r="AR46" s="546"/>
      <c r="AS46" s="546"/>
      <c r="AT46" s="546"/>
      <c r="AU46" s="546"/>
      <c r="AV46" s="546"/>
      <c r="AW46" s="546"/>
      <c r="AX46" s="546"/>
      <c r="AY46" s="546"/>
      <c r="AZ46" s="546"/>
      <c r="BA46" s="546"/>
      <c r="BB46" s="546"/>
      <c r="BC46" s="546"/>
      <c r="BD46" s="546"/>
      <c r="BE46" s="546"/>
      <c r="BF46" s="546"/>
      <c r="BG46" s="546"/>
      <c r="BH46" s="546"/>
      <c r="BI46" s="546"/>
      <c r="BJ46" s="546"/>
      <c r="BK46" s="546"/>
      <c r="BL46" s="546"/>
      <c r="BM46" s="546"/>
      <c r="BN46" s="546"/>
      <c r="BO46" s="546"/>
      <c r="BP46" s="546"/>
      <c r="BQ46" s="546"/>
      <c r="BR46" s="546"/>
      <c r="BS46" s="546"/>
      <c r="BT46" s="546"/>
      <c r="BU46" s="546"/>
      <c r="BV46" s="546"/>
      <c r="BW46" s="546"/>
      <c r="BX46" s="546"/>
      <c r="BY46" s="546"/>
      <c r="BZ46" s="546"/>
      <c r="CA46" s="546"/>
      <c r="CB46" s="546"/>
      <c r="CC46" s="546"/>
      <c r="CD46" s="546"/>
      <c r="CE46" s="546"/>
      <c r="CF46" s="546"/>
      <c r="CG46" s="546"/>
      <c r="CH46" s="546"/>
      <c r="CI46" s="546"/>
      <c r="CJ46" s="546"/>
      <c r="CK46" s="546"/>
      <c r="CL46" s="546"/>
      <c r="CM46" s="546"/>
      <c r="CN46" s="546"/>
      <c r="CO46" s="546"/>
      <c r="CP46" s="546"/>
      <c r="CQ46" s="546"/>
    </row>
    <row r="47" spans="1:95" s="29" customFormat="1">
      <c r="A47" s="702">
        <v>6</v>
      </c>
      <c r="B47" s="703"/>
      <c r="C47" s="704"/>
      <c r="D47" s="367" t="s">
        <v>789</v>
      </c>
      <c r="E47" s="368"/>
      <c r="F47" s="369"/>
      <c r="G47" s="370"/>
      <c r="H47" s="371"/>
      <c r="I47" s="546"/>
      <c r="J47" s="628"/>
      <c r="K47" s="638"/>
      <c r="L47" s="643"/>
      <c r="M47" s="643"/>
      <c r="N47" s="629"/>
      <c r="O47" s="643"/>
      <c r="P47" s="643"/>
      <c r="Q47" s="546"/>
      <c r="R47" s="546"/>
      <c r="S47" s="546"/>
      <c r="T47" s="546"/>
      <c r="U47" s="546"/>
      <c r="V47" s="546"/>
      <c r="W47" s="546"/>
      <c r="X47" s="546"/>
      <c r="Y47" s="546"/>
      <c r="Z47" s="546"/>
      <c r="AA47" s="546"/>
      <c r="AB47" s="546"/>
      <c r="AC47" s="546"/>
      <c r="AD47" s="546"/>
      <c r="AE47" s="546"/>
      <c r="AF47" s="546"/>
      <c r="AG47" s="546"/>
      <c r="AH47" s="546"/>
      <c r="AI47" s="546"/>
      <c r="AJ47" s="546"/>
      <c r="AK47" s="546"/>
      <c r="AL47" s="546"/>
      <c r="AM47" s="546"/>
      <c r="AN47" s="546"/>
      <c r="AO47" s="546"/>
      <c r="AP47" s="546"/>
      <c r="AQ47" s="546"/>
      <c r="AR47" s="546"/>
      <c r="AS47" s="546"/>
      <c r="AT47" s="546"/>
      <c r="AU47" s="546"/>
      <c r="AV47" s="546"/>
      <c r="AW47" s="546"/>
      <c r="AX47" s="546"/>
      <c r="AY47" s="546"/>
      <c r="AZ47" s="546"/>
      <c r="BA47" s="546"/>
      <c r="BB47" s="546"/>
      <c r="BC47" s="546"/>
      <c r="BD47" s="546"/>
      <c r="BE47" s="546"/>
      <c r="BF47" s="546"/>
      <c r="BG47" s="546"/>
      <c r="BH47" s="546"/>
      <c r="BI47" s="546"/>
      <c r="BJ47" s="546"/>
      <c r="BK47" s="546"/>
      <c r="BL47" s="546"/>
      <c r="BM47" s="546"/>
      <c r="BN47" s="546"/>
      <c r="BO47" s="546"/>
      <c r="BP47" s="546"/>
      <c r="BQ47" s="546"/>
      <c r="BR47" s="546"/>
      <c r="BS47" s="546"/>
      <c r="BT47" s="546"/>
      <c r="BU47" s="546"/>
      <c r="BV47" s="546"/>
      <c r="BW47" s="546"/>
      <c r="BX47" s="546"/>
      <c r="BY47" s="546"/>
      <c r="BZ47" s="546"/>
      <c r="CA47" s="546"/>
      <c r="CB47" s="546"/>
      <c r="CC47" s="546"/>
      <c r="CD47" s="546"/>
      <c r="CE47" s="546"/>
      <c r="CF47" s="546"/>
      <c r="CG47" s="546"/>
      <c r="CH47" s="546"/>
      <c r="CI47" s="546"/>
      <c r="CJ47" s="546"/>
      <c r="CK47" s="546"/>
      <c r="CL47" s="546"/>
      <c r="CM47" s="546"/>
      <c r="CN47" s="546"/>
      <c r="CO47" s="546"/>
      <c r="CP47" s="546"/>
      <c r="CQ47" s="546"/>
    </row>
    <row r="48" spans="1:95" s="29" customFormat="1">
      <c r="A48" s="319" t="s">
        <v>846</v>
      </c>
      <c r="B48" s="363"/>
      <c r="C48" s="364"/>
      <c r="D48" s="365" t="s">
        <v>110</v>
      </c>
      <c r="E48" s="366"/>
      <c r="F48" s="331"/>
      <c r="G48" s="331"/>
      <c r="H48" s="331"/>
      <c r="I48" s="546"/>
      <c r="J48" s="628"/>
      <c r="K48" s="638"/>
      <c r="L48" s="643"/>
      <c r="M48" s="643"/>
      <c r="N48" s="629"/>
      <c r="O48" s="643"/>
      <c r="P48" s="643"/>
      <c r="Q48" s="546"/>
      <c r="R48" s="546"/>
      <c r="S48" s="546"/>
      <c r="T48" s="546"/>
      <c r="U48" s="546"/>
      <c r="V48" s="546"/>
      <c r="W48" s="546"/>
      <c r="X48" s="546"/>
      <c r="Y48" s="546"/>
      <c r="Z48" s="546"/>
      <c r="AA48" s="546"/>
      <c r="AB48" s="546"/>
      <c r="AC48" s="546"/>
      <c r="AD48" s="546"/>
      <c r="AE48" s="546"/>
      <c r="AF48" s="546"/>
      <c r="AG48" s="546"/>
      <c r="AH48" s="546"/>
      <c r="AI48" s="546"/>
      <c r="AJ48" s="546"/>
      <c r="AK48" s="546"/>
      <c r="AL48" s="546"/>
      <c r="AM48" s="546"/>
      <c r="AN48" s="546"/>
      <c r="AO48" s="546"/>
      <c r="AP48" s="546"/>
      <c r="AQ48" s="546"/>
      <c r="AR48" s="546"/>
      <c r="AS48" s="546"/>
      <c r="AT48" s="546"/>
      <c r="AU48" s="546"/>
      <c r="AV48" s="546"/>
      <c r="AW48" s="546"/>
      <c r="AX48" s="546"/>
      <c r="AY48" s="546"/>
      <c r="AZ48" s="546"/>
      <c r="BA48" s="546"/>
      <c r="BB48" s="546"/>
      <c r="BC48" s="546"/>
      <c r="BD48" s="546"/>
      <c r="BE48" s="546"/>
      <c r="BF48" s="546"/>
      <c r="BG48" s="546"/>
      <c r="BH48" s="546"/>
      <c r="BI48" s="546"/>
      <c r="BJ48" s="546"/>
      <c r="BK48" s="546"/>
      <c r="BL48" s="546"/>
      <c r="BM48" s="546"/>
      <c r="BN48" s="546"/>
      <c r="BO48" s="546"/>
      <c r="BP48" s="546"/>
      <c r="BQ48" s="546"/>
      <c r="BR48" s="546"/>
      <c r="BS48" s="546"/>
      <c r="BT48" s="546"/>
      <c r="BU48" s="546"/>
      <c r="BV48" s="546"/>
      <c r="BW48" s="546"/>
      <c r="BX48" s="546"/>
      <c r="BY48" s="546"/>
      <c r="BZ48" s="546"/>
      <c r="CA48" s="546"/>
      <c r="CB48" s="546"/>
      <c r="CC48" s="546"/>
      <c r="CD48" s="546"/>
      <c r="CE48" s="546"/>
      <c r="CF48" s="546"/>
      <c r="CG48" s="546"/>
      <c r="CH48" s="546"/>
      <c r="CI48" s="546"/>
      <c r="CJ48" s="546"/>
      <c r="CK48" s="546"/>
      <c r="CL48" s="546"/>
      <c r="CM48" s="546"/>
      <c r="CN48" s="546"/>
      <c r="CO48" s="546"/>
      <c r="CP48" s="546"/>
      <c r="CQ48" s="546"/>
    </row>
    <row r="49" spans="1:95" s="29" customFormat="1" ht="27" customHeight="1">
      <c r="A49" s="75" t="s">
        <v>848</v>
      </c>
      <c r="B49" s="117"/>
      <c r="C49" s="99" t="s">
        <v>102</v>
      </c>
      <c r="D49" s="116" t="s">
        <v>103</v>
      </c>
      <c r="E49" s="362" t="s">
        <v>747</v>
      </c>
      <c r="F49" s="78">
        <f>'MEMORIA DE CALCULO'!G128</f>
        <v>2</v>
      </c>
      <c r="G49" s="76">
        <v>336.94</v>
      </c>
      <c r="H49" s="107">
        <f t="shared" ref="H49:H67" si="1">ROUND(F49,2)*ROUND(G49,2)</f>
        <v>673.88</v>
      </c>
      <c r="I49" s="546"/>
      <c r="J49" s="628"/>
      <c r="K49" s="638"/>
      <c r="L49" s="643"/>
      <c r="M49" s="646"/>
      <c r="N49" s="629"/>
      <c r="O49" s="643"/>
      <c r="P49" s="643"/>
      <c r="Q49" s="546"/>
      <c r="R49" s="546"/>
      <c r="S49" s="546"/>
      <c r="T49" s="546"/>
      <c r="U49" s="546"/>
      <c r="V49" s="546"/>
      <c r="W49" s="546"/>
      <c r="X49" s="546"/>
      <c r="Y49" s="546"/>
      <c r="Z49" s="546"/>
      <c r="AA49" s="546"/>
      <c r="AB49" s="546"/>
      <c r="AC49" s="546"/>
      <c r="AD49" s="546"/>
      <c r="AE49" s="546"/>
      <c r="AF49" s="546"/>
      <c r="AG49" s="546"/>
      <c r="AH49" s="546"/>
      <c r="AI49" s="546"/>
      <c r="AJ49" s="546"/>
      <c r="AK49" s="546"/>
      <c r="AL49" s="546"/>
      <c r="AM49" s="546"/>
      <c r="AN49" s="546"/>
      <c r="AO49" s="546"/>
      <c r="AP49" s="546"/>
      <c r="AQ49" s="546"/>
      <c r="AR49" s="546"/>
      <c r="AS49" s="546"/>
      <c r="AT49" s="546"/>
      <c r="AU49" s="546"/>
      <c r="AV49" s="546"/>
      <c r="AW49" s="546"/>
      <c r="AX49" s="546"/>
      <c r="AY49" s="546"/>
      <c r="AZ49" s="546"/>
      <c r="BA49" s="546"/>
      <c r="BB49" s="546"/>
      <c r="BC49" s="546"/>
      <c r="BD49" s="546"/>
      <c r="BE49" s="546"/>
      <c r="BF49" s="546"/>
      <c r="BG49" s="546"/>
      <c r="BH49" s="546"/>
      <c r="BI49" s="546"/>
      <c r="BJ49" s="546"/>
      <c r="BK49" s="546"/>
      <c r="BL49" s="546"/>
      <c r="BM49" s="546"/>
      <c r="BN49" s="546"/>
      <c r="BO49" s="546"/>
      <c r="BP49" s="546"/>
      <c r="BQ49" s="546"/>
      <c r="BR49" s="546"/>
      <c r="BS49" s="546"/>
      <c r="BT49" s="546"/>
      <c r="BU49" s="546"/>
      <c r="BV49" s="546"/>
      <c r="BW49" s="546"/>
      <c r="BX49" s="546"/>
      <c r="BY49" s="546"/>
      <c r="BZ49" s="546"/>
      <c r="CA49" s="546"/>
      <c r="CB49" s="546"/>
      <c r="CC49" s="546"/>
      <c r="CD49" s="546"/>
      <c r="CE49" s="546"/>
      <c r="CF49" s="546"/>
      <c r="CG49" s="546"/>
      <c r="CH49" s="546"/>
      <c r="CI49" s="546"/>
      <c r="CJ49" s="546"/>
      <c r="CK49" s="546"/>
      <c r="CL49" s="546"/>
      <c r="CM49" s="546"/>
      <c r="CN49" s="546"/>
      <c r="CO49" s="546"/>
      <c r="CP49" s="546"/>
      <c r="CQ49" s="546"/>
    </row>
    <row r="50" spans="1:95" s="29" customFormat="1" ht="28.5" customHeight="1">
      <c r="A50" s="75" t="s">
        <v>849</v>
      </c>
      <c r="B50" s="117"/>
      <c r="C50" s="99" t="s">
        <v>793</v>
      </c>
      <c r="D50" s="116" t="s">
        <v>104</v>
      </c>
      <c r="E50" s="362" t="s">
        <v>747</v>
      </c>
      <c r="F50" s="78">
        <f>'MEMORIA DE CALCULO'!G129</f>
        <v>4</v>
      </c>
      <c r="G50" s="76">
        <v>296.49</v>
      </c>
      <c r="H50" s="107">
        <f t="shared" si="1"/>
        <v>1185.96</v>
      </c>
      <c r="I50" s="546"/>
      <c r="J50" s="628"/>
      <c r="K50" s="638"/>
      <c r="L50" s="643"/>
      <c r="M50" s="646"/>
      <c r="N50" s="629"/>
      <c r="O50" s="643"/>
      <c r="P50" s="643"/>
      <c r="Q50" s="546"/>
      <c r="R50" s="546"/>
      <c r="S50" s="546"/>
      <c r="T50" s="546"/>
      <c r="U50" s="546"/>
      <c r="V50" s="546"/>
      <c r="W50" s="546"/>
      <c r="X50" s="546"/>
      <c r="Y50" s="546"/>
      <c r="Z50" s="546"/>
      <c r="AA50" s="546"/>
      <c r="AB50" s="546"/>
      <c r="AC50" s="546"/>
      <c r="AD50" s="546"/>
      <c r="AE50" s="546"/>
      <c r="AF50" s="546"/>
      <c r="AG50" s="546"/>
      <c r="AH50" s="546"/>
      <c r="AI50" s="546"/>
      <c r="AJ50" s="546"/>
      <c r="AK50" s="546"/>
      <c r="AL50" s="546"/>
      <c r="AM50" s="546"/>
      <c r="AN50" s="546"/>
      <c r="AO50" s="546"/>
      <c r="AP50" s="546"/>
      <c r="AQ50" s="546"/>
      <c r="AR50" s="546"/>
      <c r="AS50" s="546"/>
      <c r="AT50" s="546"/>
      <c r="AU50" s="546"/>
      <c r="AV50" s="546"/>
      <c r="AW50" s="546"/>
      <c r="AX50" s="546"/>
      <c r="AY50" s="546"/>
      <c r="AZ50" s="546"/>
      <c r="BA50" s="546"/>
      <c r="BB50" s="546"/>
      <c r="BC50" s="546"/>
      <c r="BD50" s="546"/>
      <c r="BE50" s="546"/>
      <c r="BF50" s="546"/>
      <c r="BG50" s="546"/>
      <c r="BH50" s="546"/>
      <c r="BI50" s="546"/>
      <c r="BJ50" s="546"/>
      <c r="BK50" s="546"/>
      <c r="BL50" s="546"/>
      <c r="BM50" s="546"/>
      <c r="BN50" s="546"/>
      <c r="BO50" s="546"/>
      <c r="BP50" s="546"/>
      <c r="BQ50" s="546"/>
      <c r="BR50" s="546"/>
      <c r="BS50" s="546"/>
      <c r="BT50" s="546"/>
      <c r="BU50" s="546"/>
      <c r="BV50" s="546"/>
      <c r="BW50" s="546"/>
      <c r="BX50" s="546"/>
      <c r="BY50" s="546"/>
      <c r="BZ50" s="546"/>
      <c r="CA50" s="546"/>
      <c r="CB50" s="546"/>
      <c r="CC50" s="546"/>
      <c r="CD50" s="546"/>
      <c r="CE50" s="546"/>
      <c r="CF50" s="546"/>
      <c r="CG50" s="546"/>
      <c r="CH50" s="546"/>
      <c r="CI50" s="546"/>
      <c r="CJ50" s="546"/>
      <c r="CK50" s="546"/>
      <c r="CL50" s="546"/>
      <c r="CM50" s="546"/>
      <c r="CN50" s="546"/>
      <c r="CO50" s="546"/>
      <c r="CP50" s="546"/>
      <c r="CQ50" s="546"/>
    </row>
    <row r="51" spans="1:95" s="29" customFormat="1" ht="28.5" customHeight="1">
      <c r="A51" s="75" t="s">
        <v>850</v>
      </c>
      <c r="B51" s="117"/>
      <c r="C51" s="99">
        <v>84874</v>
      </c>
      <c r="D51" s="116" t="s">
        <v>108</v>
      </c>
      <c r="E51" s="362" t="s">
        <v>747</v>
      </c>
      <c r="F51" s="78">
        <f>'MEMORIA DE CALCULO'!G130</f>
        <v>1</v>
      </c>
      <c r="G51" s="76">
        <v>209.91</v>
      </c>
      <c r="H51" s="107">
        <f t="shared" si="1"/>
        <v>209.91</v>
      </c>
      <c r="I51" s="546"/>
      <c r="J51" s="628"/>
      <c r="K51" s="638"/>
      <c r="L51" s="643"/>
      <c r="M51" s="646"/>
      <c r="N51" s="629"/>
      <c r="O51" s="643"/>
      <c r="P51" s="643"/>
      <c r="Q51" s="546"/>
      <c r="R51" s="546"/>
      <c r="S51" s="546"/>
      <c r="T51" s="546"/>
      <c r="U51" s="546"/>
      <c r="V51" s="546"/>
      <c r="W51" s="546"/>
      <c r="X51" s="546"/>
      <c r="Y51" s="546"/>
      <c r="Z51" s="546"/>
      <c r="AA51" s="546"/>
      <c r="AB51" s="546"/>
      <c r="AC51" s="546"/>
      <c r="AD51" s="546"/>
      <c r="AE51" s="546"/>
      <c r="AF51" s="546"/>
      <c r="AG51" s="546"/>
      <c r="AH51" s="546"/>
      <c r="AI51" s="546"/>
      <c r="AJ51" s="546"/>
      <c r="AK51" s="546"/>
      <c r="AL51" s="546"/>
      <c r="AM51" s="546"/>
      <c r="AN51" s="546"/>
      <c r="AO51" s="546"/>
      <c r="AP51" s="546"/>
      <c r="AQ51" s="546"/>
      <c r="AR51" s="546"/>
      <c r="AS51" s="546"/>
      <c r="AT51" s="546"/>
      <c r="AU51" s="546"/>
      <c r="AV51" s="546"/>
      <c r="AW51" s="546"/>
      <c r="AX51" s="546"/>
      <c r="AY51" s="546"/>
      <c r="AZ51" s="546"/>
      <c r="BA51" s="546"/>
      <c r="BB51" s="546"/>
      <c r="BC51" s="546"/>
      <c r="BD51" s="546"/>
      <c r="BE51" s="546"/>
      <c r="BF51" s="546"/>
      <c r="BG51" s="546"/>
      <c r="BH51" s="546"/>
      <c r="BI51" s="546"/>
      <c r="BJ51" s="546"/>
      <c r="BK51" s="546"/>
      <c r="BL51" s="546"/>
      <c r="BM51" s="546"/>
      <c r="BN51" s="546"/>
      <c r="BO51" s="546"/>
      <c r="BP51" s="546"/>
      <c r="BQ51" s="546"/>
      <c r="BR51" s="546"/>
      <c r="BS51" s="546"/>
      <c r="BT51" s="546"/>
      <c r="BU51" s="546"/>
      <c r="BV51" s="546"/>
      <c r="BW51" s="546"/>
      <c r="BX51" s="546"/>
      <c r="BY51" s="546"/>
      <c r="BZ51" s="546"/>
      <c r="CA51" s="546"/>
      <c r="CB51" s="546"/>
      <c r="CC51" s="546"/>
      <c r="CD51" s="546"/>
      <c r="CE51" s="546"/>
      <c r="CF51" s="546"/>
      <c r="CG51" s="546"/>
      <c r="CH51" s="546"/>
      <c r="CI51" s="546"/>
      <c r="CJ51" s="546"/>
      <c r="CK51" s="546"/>
      <c r="CL51" s="546"/>
      <c r="CM51" s="546"/>
      <c r="CN51" s="546"/>
      <c r="CO51" s="546"/>
      <c r="CP51" s="546"/>
      <c r="CQ51" s="546"/>
    </row>
    <row r="52" spans="1:95" s="29" customFormat="1" ht="22.5">
      <c r="A52" s="75" t="s">
        <v>851</v>
      </c>
      <c r="B52" s="117"/>
      <c r="C52" s="99">
        <v>84875</v>
      </c>
      <c r="D52" s="116" t="s">
        <v>105</v>
      </c>
      <c r="E52" s="76" t="s">
        <v>743</v>
      </c>
      <c r="F52" s="78">
        <f>'MEMORIA DE CALCULO'!G131</f>
        <v>1</v>
      </c>
      <c r="G52" s="76">
        <v>615.16999999999996</v>
      </c>
      <c r="H52" s="107">
        <f t="shared" si="1"/>
        <v>615.16999999999996</v>
      </c>
      <c r="I52" s="546"/>
      <c r="J52" s="628"/>
      <c r="K52" s="638"/>
      <c r="L52" s="643"/>
      <c r="M52" s="646"/>
      <c r="N52" s="629"/>
      <c r="O52" s="643"/>
      <c r="P52" s="643"/>
      <c r="Q52" s="546"/>
      <c r="R52" s="546"/>
      <c r="S52" s="546"/>
      <c r="T52" s="546"/>
      <c r="U52" s="546"/>
      <c r="V52" s="546"/>
      <c r="W52" s="546"/>
      <c r="X52" s="546"/>
      <c r="Y52" s="546"/>
      <c r="Z52" s="546"/>
      <c r="AA52" s="546"/>
      <c r="AB52" s="546"/>
      <c r="AC52" s="546"/>
      <c r="AD52" s="546"/>
      <c r="AE52" s="546"/>
      <c r="AF52" s="546"/>
      <c r="AG52" s="546"/>
      <c r="AH52" s="546"/>
      <c r="AI52" s="546"/>
      <c r="AJ52" s="546"/>
      <c r="AK52" s="546"/>
      <c r="AL52" s="546"/>
      <c r="AM52" s="546"/>
      <c r="AN52" s="546"/>
      <c r="AO52" s="546"/>
      <c r="AP52" s="546"/>
      <c r="AQ52" s="546"/>
      <c r="AR52" s="546"/>
      <c r="AS52" s="546"/>
      <c r="AT52" s="546"/>
      <c r="AU52" s="546"/>
      <c r="AV52" s="546"/>
      <c r="AW52" s="546"/>
      <c r="AX52" s="546"/>
      <c r="AY52" s="546"/>
      <c r="AZ52" s="546"/>
      <c r="BA52" s="546"/>
      <c r="BB52" s="546"/>
      <c r="BC52" s="546"/>
      <c r="BD52" s="546"/>
      <c r="BE52" s="546"/>
      <c r="BF52" s="546"/>
      <c r="BG52" s="546"/>
      <c r="BH52" s="546"/>
      <c r="BI52" s="546"/>
      <c r="BJ52" s="546"/>
      <c r="BK52" s="546"/>
      <c r="BL52" s="546"/>
      <c r="BM52" s="546"/>
      <c r="BN52" s="546"/>
      <c r="BO52" s="546"/>
      <c r="BP52" s="546"/>
      <c r="BQ52" s="546"/>
      <c r="BR52" s="546"/>
      <c r="BS52" s="546"/>
      <c r="BT52" s="546"/>
      <c r="BU52" s="546"/>
      <c r="BV52" s="546"/>
      <c r="BW52" s="546"/>
      <c r="BX52" s="546"/>
      <c r="BY52" s="546"/>
      <c r="BZ52" s="546"/>
      <c r="CA52" s="546"/>
      <c r="CB52" s="546"/>
      <c r="CC52" s="546"/>
      <c r="CD52" s="546"/>
      <c r="CE52" s="546"/>
      <c r="CF52" s="546"/>
      <c r="CG52" s="546"/>
      <c r="CH52" s="546"/>
      <c r="CI52" s="546"/>
      <c r="CJ52" s="546"/>
      <c r="CK52" s="546"/>
      <c r="CL52" s="546"/>
      <c r="CM52" s="546"/>
      <c r="CN52" s="546"/>
      <c r="CO52" s="546"/>
      <c r="CP52" s="546"/>
      <c r="CQ52" s="546"/>
    </row>
    <row r="53" spans="1:95" s="29" customFormat="1" ht="33.75">
      <c r="A53" s="75" t="s">
        <v>852</v>
      </c>
      <c r="B53" s="117"/>
      <c r="C53" s="99">
        <v>90821</v>
      </c>
      <c r="D53" s="116" t="s">
        <v>107</v>
      </c>
      <c r="E53" s="76" t="s">
        <v>747</v>
      </c>
      <c r="F53" s="78">
        <f>'MEMORIA DE CALCULO'!G132</f>
        <v>1</v>
      </c>
      <c r="G53" s="76">
        <v>209.7</v>
      </c>
      <c r="H53" s="107">
        <f t="shared" si="1"/>
        <v>209.7</v>
      </c>
      <c r="I53" s="546"/>
      <c r="J53" s="628"/>
      <c r="K53" s="638"/>
      <c r="L53" s="643"/>
      <c r="M53" s="646"/>
      <c r="N53" s="629"/>
      <c r="O53" s="643"/>
      <c r="P53" s="643"/>
      <c r="Q53" s="546"/>
      <c r="R53" s="546"/>
      <c r="S53" s="546"/>
      <c r="T53" s="546"/>
      <c r="U53" s="546"/>
      <c r="V53" s="546"/>
      <c r="W53" s="546"/>
      <c r="X53" s="546"/>
      <c r="Y53" s="546"/>
      <c r="Z53" s="546"/>
      <c r="AA53" s="546"/>
      <c r="AB53" s="546"/>
      <c r="AC53" s="546"/>
      <c r="AD53" s="546"/>
      <c r="AE53" s="546"/>
      <c r="AF53" s="546"/>
      <c r="AG53" s="546"/>
      <c r="AH53" s="546"/>
      <c r="AI53" s="546"/>
      <c r="AJ53" s="546"/>
      <c r="AK53" s="546"/>
      <c r="AL53" s="546"/>
      <c r="AM53" s="546"/>
      <c r="AN53" s="546"/>
      <c r="AO53" s="546"/>
      <c r="AP53" s="546"/>
      <c r="AQ53" s="546"/>
      <c r="AR53" s="546"/>
      <c r="AS53" s="546"/>
      <c r="AT53" s="546"/>
      <c r="AU53" s="546"/>
      <c r="AV53" s="546"/>
      <c r="AW53" s="546"/>
      <c r="AX53" s="546"/>
      <c r="AY53" s="546"/>
      <c r="AZ53" s="546"/>
      <c r="BA53" s="546"/>
      <c r="BB53" s="546"/>
      <c r="BC53" s="546"/>
      <c r="BD53" s="546"/>
      <c r="BE53" s="546"/>
      <c r="BF53" s="546"/>
      <c r="BG53" s="546"/>
      <c r="BH53" s="546"/>
      <c r="BI53" s="546"/>
      <c r="BJ53" s="546"/>
      <c r="BK53" s="546"/>
      <c r="BL53" s="546"/>
      <c r="BM53" s="546"/>
      <c r="BN53" s="546"/>
      <c r="BO53" s="546"/>
      <c r="BP53" s="546"/>
      <c r="BQ53" s="546"/>
      <c r="BR53" s="546"/>
      <c r="BS53" s="546"/>
      <c r="BT53" s="546"/>
      <c r="BU53" s="546"/>
      <c r="BV53" s="546"/>
      <c r="BW53" s="546"/>
      <c r="BX53" s="546"/>
      <c r="BY53" s="546"/>
      <c r="BZ53" s="546"/>
      <c r="CA53" s="546"/>
      <c r="CB53" s="546"/>
      <c r="CC53" s="546"/>
      <c r="CD53" s="546"/>
      <c r="CE53" s="546"/>
      <c r="CF53" s="546"/>
      <c r="CG53" s="546"/>
      <c r="CH53" s="546"/>
      <c r="CI53" s="546"/>
      <c r="CJ53" s="546"/>
      <c r="CK53" s="546"/>
      <c r="CL53" s="546"/>
      <c r="CM53" s="546"/>
      <c r="CN53" s="546"/>
      <c r="CO53" s="546"/>
      <c r="CP53" s="546"/>
      <c r="CQ53" s="546"/>
    </row>
    <row r="54" spans="1:95" s="29" customFormat="1" ht="33.75">
      <c r="A54" s="75" t="s">
        <v>144</v>
      </c>
      <c r="B54" s="117"/>
      <c r="C54" s="99">
        <v>90822</v>
      </c>
      <c r="D54" s="116" t="s">
        <v>106</v>
      </c>
      <c r="E54" s="76" t="s">
        <v>747</v>
      </c>
      <c r="F54" s="78">
        <f>'MEMORIA DE CALCULO'!G133</f>
        <v>8</v>
      </c>
      <c r="G54" s="76">
        <v>216.23</v>
      </c>
      <c r="H54" s="107">
        <f t="shared" si="1"/>
        <v>1729.84</v>
      </c>
      <c r="I54" s="546"/>
      <c r="J54" s="628"/>
      <c r="K54" s="638"/>
      <c r="L54" s="643"/>
      <c r="M54" s="646"/>
      <c r="N54" s="629"/>
      <c r="O54" s="643"/>
      <c r="P54" s="643"/>
      <c r="Q54" s="546"/>
      <c r="R54" s="546"/>
      <c r="S54" s="546"/>
      <c r="T54" s="546"/>
      <c r="U54" s="546"/>
      <c r="V54" s="546"/>
      <c r="W54" s="546"/>
      <c r="X54" s="546"/>
      <c r="Y54" s="546"/>
      <c r="Z54" s="546"/>
      <c r="AA54" s="546"/>
      <c r="AB54" s="546"/>
      <c r="AC54" s="546"/>
      <c r="AD54" s="546"/>
      <c r="AE54" s="546"/>
      <c r="AF54" s="546"/>
      <c r="AG54" s="546"/>
      <c r="AH54" s="546"/>
      <c r="AI54" s="546"/>
      <c r="AJ54" s="546"/>
      <c r="AK54" s="546"/>
      <c r="AL54" s="546"/>
      <c r="AM54" s="546"/>
      <c r="AN54" s="546"/>
      <c r="AO54" s="546"/>
      <c r="AP54" s="546"/>
      <c r="AQ54" s="546"/>
      <c r="AR54" s="546"/>
      <c r="AS54" s="546"/>
      <c r="AT54" s="546"/>
      <c r="AU54" s="546"/>
      <c r="AV54" s="546"/>
      <c r="AW54" s="546"/>
      <c r="AX54" s="546"/>
      <c r="AY54" s="546"/>
      <c r="AZ54" s="546"/>
      <c r="BA54" s="546"/>
      <c r="BB54" s="546"/>
      <c r="BC54" s="546"/>
      <c r="BD54" s="546"/>
      <c r="BE54" s="546"/>
      <c r="BF54" s="546"/>
      <c r="BG54" s="546"/>
      <c r="BH54" s="546"/>
      <c r="BI54" s="546"/>
      <c r="BJ54" s="546"/>
      <c r="BK54" s="546"/>
      <c r="BL54" s="546"/>
      <c r="BM54" s="546"/>
      <c r="BN54" s="546"/>
      <c r="BO54" s="546"/>
      <c r="BP54" s="546"/>
      <c r="BQ54" s="546"/>
      <c r="BR54" s="546"/>
      <c r="BS54" s="546"/>
      <c r="BT54" s="546"/>
      <c r="BU54" s="546"/>
      <c r="BV54" s="546"/>
      <c r="BW54" s="546"/>
      <c r="BX54" s="546"/>
      <c r="BY54" s="546"/>
      <c r="BZ54" s="546"/>
      <c r="CA54" s="546"/>
      <c r="CB54" s="546"/>
      <c r="CC54" s="546"/>
      <c r="CD54" s="546"/>
      <c r="CE54" s="546"/>
      <c r="CF54" s="546"/>
      <c r="CG54" s="546"/>
      <c r="CH54" s="546"/>
      <c r="CI54" s="546"/>
      <c r="CJ54" s="546"/>
      <c r="CK54" s="546"/>
      <c r="CL54" s="546"/>
      <c r="CM54" s="546"/>
      <c r="CN54" s="546"/>
      <c r="CO54" s="546"/>
      <c r="CP54" s="546"/>
      <c r="CQ54" s="546"/>
    </row>
    <row r="55" spans="1:95" s="29" customFormat="1">
      <c r="A55" s="319" t="s">
        <v>847</v>
      </c>
      <c r="B55" s="363"/>
      <c r="C55" s="364"/>
      <c r="D55" s="365" t="s">
        <v>109</v>
      </c>
      <c r="E55" s="366"/>
      <c r="F55" s="331"/>
      <c r="G55" s="331"/>
      <c r="H55" s="331"/>
      <c r="I55" s="546"/>
      <c r="J55" s="628"/>
      <c r="K55" s="638"/>
      <c r="L55" s="643"/>
      <c r="M55" s="643"/>
      <c r="N55" s="629"/>
      <c r="O55" s="643"/>
      <c r="P55" s="643"/>
      <c r="Q55" s="546"/>
      <c r="R55" s="546"/>
      <c r="S55" s="546"/>
      <c r="T55" s="546"/>
      <c r="U55" s="546"/>
      <c r="V55" s="546"/>
      <c r="W55" s="546"/>
      <c r="X55" s="546"/>
      <c r="Y55" s="546"/>
      <c r="Z55" s="546"/>
      <c r="AA55" s="546"/>
      <c r="AB55" s="546"/>
      <c r="AC55" s="546"/>
      <c r="AD55" s="546"/>
      <c r="AE55" s="546"/>
      <c r="AF55" s="546"/>
      <c r="AG55" s="546"/>
      <c r="AH55" s="546"/>
      <c r="AI55" s="546"/>
      <c r="AJ55" s="546"/>
      <c r="AK55" s="546"/>
      <c r="AL55" s="546"/>
      <c r="AM55" s="546"/>
      <c r="AN55" s="546"/>
      <c r="AO55" s="546"/>
      <c r="AP55" s="546"/>
      <c r="AQ55" s="546"/>
      <c r="AR55" s="546"/>
      <c r="AS55" s="546"/>
      <c r="AT55" s="546"/>
      <c r="AU55" s="546"/>
      <c r="AV55" s="546"/>
      <c r="AW55" s="546"/>
      <c r="AX55" s="546"/>
      <c r="AY55" s="546"/>
      <c r="AZ55" s="546"/>
      <c r="BA55" s="546"/>
      <c r="BB55" s="546"/>
      <c r="BC55" s="546"/>
      <c r="BD55" s="546"/>
      <c r="BE55" s="546"/>
      <c r="BF55" s="546"/>
      <c r="BG55" s="546"/>
      <c r="BH55" s="546"/>
      <c r="BI55" s="546"/>
      <c r="BJ55" s="546"/>
      <c r="BK55" s="546"/>
      <c r="BL55" s="546"/>
      <c r="BM55" s="546"/>
      <c r="BN55" s="546"/>
      <c r="BO55" s="546"/>
      <c r="BP55" s="546"/>
      <c r="BQ55" s="546"/>
      <c r="BR55" s="546"/>
      <c r="BS55" s="546"/>
      <c r="BT55" s="546"/>
      <c r="BU55" s="546"/>
      <c r="BV55" s="546"/>
      <c r="BW55" s="546"/>
      <c r="BX55" s="546"/>
      <c r="BY55" s="546"/>
      <c r="BZ55" s="546"/>
      <c r="CA55" s="546"/>
      <c r="CB55" s="546"/>
      <c r="CC55" s="546"/>
      <c r="CD55" s="546"/>
      <c r="CE55" s="546"/>
      <c r="CF55" s="546"/>
      <c r="CG55" s="546"/>
      <c r="CH55" s="546"/>
      <c r="CI55" s="546"/>
      <c r="CJ55" s="546"/>
      <c r="CK55" s="546"/>
      <c r="CL55" s="546"/>
      <c r="CM55" s="546"/>
      <c r="CN55" s="546"/>
      <c r="CO55" s="546"/>
      <c r="CP55" s="546"/>
      <c r="CQ55" s="546"/>
    </row>
    <row r="56" spans="1:95" s="29" customFormat="1">
      <c r="A56" s="75" t="s">
        <v>853</v>
      </c>
      <c r="B56" s="117"/>
      <c r="C56" s="99" t="s">
        <v>113</v>
      </c>
      <c r="D56" s="116" t="s">
        <v>114</v>
      </c>
      <c r="E56" s="76" t="s">
        <v>743</v>
      </c>
      <c r="F56" s="78">
        <f>'MEMORIA DE CALCULO'!J136</f>
        <v>23.07</v>
      </c>
      <c r="G56" s="76">
        <v>307.31</v>
      </c>
      <c r="H56" s="107">
        <f t="shared" si="1"/>
        <v>7089.6417000000001</v>
      </c>
      <c r="I56" s="546"/>
      <c r="J56" s="628"/>
      <c r="K56" s="638"/>
      <c r="L56" s="643"/>
      <c r="M56" s="646"/>
      <c r="N56" s="629"/>
      <c r="O56" s="643"/>
      <c r="P56" s="643"/>
      <c r="Q56" s="546"/>
      <c r="R56" s="546"/>
      <c r="S56" s="546"/>
      <c r="T56" s="546"/>
      <c r="U56" s="546"/>
      <c r="V56" s="546"/>
      <c r="W56" s="546"/>
      <c r="X56" s="546"/>
      <c r="Y56" s="546"/>
      <c r="Z56" s="546"/>
      <c r="AA56" s="546"/>
      <c r="AB56" s="546"/>
      <c r="AC56" s="546"/>
      <c r="AD56" s="546"/>
      <c r="AE56" s="546"/>
      <c r="AF56" s="546"/>
      <c r="AG56" s="546"/>
      <c r="AH56" s="546"/>
      <c r="AI56" s="546"/>
      <c r="AJ56" s="546"/>
      <c r="AK56" s="546"/>
      <c r="AL56" s="546"/>
      <c r="AM56" s="546"/>
      <c r="AN56" s="546"/>
      <c r="AO56" s="546"/>
      <c r="AP56" s="546"/>
      <c r="AQ56" s="546"/>
      <c r="AR56" s="546"/>
      <c r="AS56" s="546"/>
      <c r="AT56" s="546"/>
      <c r="AU56" s="546"/>
      <c r="AV56" s="546"/>
      <c r="AW56" s="546"/>
      <c r="AX56" s="546"/>
      <c r="AY56" s="546"/>
      <c r="AZ56" s="546"/>
      <c r="BA56" s="546"/>
      <c r="BB56" s="546"/>
      <c r="BC56" s="546"/>
      <c r="BD56" s="546"/>
      <c r="BE56" s="546"/>
      <c r="BF56" s="546"/>
      <c r="BG56" s="546"/>
      <c r="BH56" s="546"/>
      <c r="BI56" s="546"/>
      <c r="BJ56" s="546"/>
      <c r="BK56" s="546"/>
      <c r="BL56" s="546"/>
      <c r="BM56" s="546"/>
      <c r="BN56" s="546"/>
      <c r="BO56" s="546"/>
      <c r="BP56" s="546"/>
      <c r="BQ56" s="546"/>
      <c r="BR56" s="546"/>
      <c r="BS56" s="546"/>
      <c r="BT56" s="546"/>
      <c r="BU56" s="546"/>
      <c r="BV56" s="546"/>
      <c r="BW56" s="546"/>
      <c r="BX56" s="546"/>
      <c r="BY56" s="546"/>
      <c r="BZ56" s="546"/>
      <c r="CA56" s="546"/>
      <c r="CB56" s="546"/>
      <c r="CC56" s="546"/>
      <c r="CD56" s="546"/>
      <c r="CE56" s="546"/>
      <c r="CF56" s="546"/>
      <c r="CG56" s="546"/>
      <c r="CH56" s="546"/>
      <c r="CI56" s="546"/>
      <c r="CJ56" s="546"/>
      <c r="CK56" s="546"/>
      <c r="CL56" s="546"/>
      <c r="CM56" s="546"/>
      <c r="CN56" s="546"/>
      <c r="CO56" s="546"/>
      <c r="CP56" s="546"/>
      <c r="CQ56" s="546"/>
    </row>
    <row r="57" spans="1:95" s="29" customFormat="1" ht="33.75">
      <c r="A57" s="75" t="s">
        <v>854</v>
      </c>
      <c r="B57" s="117"/>
      <c r="C57" s="99">
        <v>85190</v>
      </c>
      <c r="D57" s="116" t="s">
        <v>111</v>
      </c>
      <c r="E57" s="76" t="s">
        <v>747</v>
      </c>
      <c r="F57" s="78">
        <f>'MEMORIA DE CALCULO'!G137</f>
        <v>1</v>
      </c>
      <c r="G57" s="76">
        <v>3312.98</v>
      </c>
      <c r="H57" s="107">
        <f t="shared" si="1"/>
        <v>3312.98</v>
      </c>
      <c r="I57" s="546"/>
      <c r="J57" s="628"/>
      <c r="K57" s="638"/>
      <c r="L57" s="643"/>
      <c r="M57" s="646"/>
      <c r="N57" s="629"/>
      <c r="O57" s="643"/>
      <c r="P57" s="643"/>
      <c r="Q57" s="546"/>
      <c r="R57" s="546"/>
      <c r="S57" s="546"/>
      <c r="T57" s="546"/>
      <c r="U57" s="546"/>
      <c r="V57" s="546"/>
      <c r="W57" s="546"/>
      <c r="X57" s="546"/>
      <c r="Y57" s="546"/>
      <c r="Z57" s="546"/>
      <c r="AA57" s="546"/>
      <c r="AB57" s="546"/>
      <c r="AC57" s="546"/>
      <c r="AD57" s="546"/>
      <c r="AE57" s="546"/>
      <c r="AF57" s="546"/>
      <c r="AG57" s="546"/>
      <c r="AH57" s="546"/>
      <c r="AI57" s="546"/>
      <c r="AJ57" s="546"/>
      <c r="AK57" s="546"/>
      <c r="AL57" s="546"/>
      <c r="AM57" s="546"/>
      <c r="AN57" s="546"/>
      <c r="AO57" s="546"/>
      <c r="AP57" s="546"/>
      <c r="AQ57" s="546"/>
      <c r="AR57" s="546"/>
      <c r="AS57" s="546"/>
      <c r="AT57" s="546"/>
      <c r="AU57" s="546"/>
      <c r="AV57" s="546"/>
      <c r="AW57" s="546"/>
      <c r="AX57" s="546"/>
      <c r="AY57" s="546"/>
      <c r="AZ57" s="546"/>
      <c r="BA57" s="546"/>
      <c r="BB57" s="546"/>
      <c r="BC57" s="546"/>
      <c r="BD57" s="546"/>
      <c r="BE57" s="546"/>
      <c r="BF57" s="546"/>
      <c r="BG57" s="546"/>
      <c r="BH57" s="546"/>
      <c r="BI57" s="546"/>
      <c r="BJ57" s="546"/>
      <c r="BK57" s="546"/>
      <c r="BL57" s="546"/>
      <c r="BM57" s="546"/>
      <c r="BN57" s="546"/>
      <c r="BO57" s="546"/>
      <c r="BP57" s="546"/>
      <c r="BQ57" s="546"/>
      <c r="BR57" s="546"/>
      <c r="BS57" s="546"/>
      <c r="BT57" s="546"/>
      <c r="BU57" s="546"/>
      <c r="BV57" s="546"/>
      <c r="BW57" s="546"/>
      <c r="BX57" s="546"/>
      <c r="BY57" s="546"/>
      <c r="BZ57" s="546"/>
      <c r="CA57" s="546"/>
      <c r="CB57" s="546"/>
      <c r="CC57" s="546"/>
      <c r="CD57" s="546"/>
      <c r="CE57" s="546"/>
      <c r="CF57" s="546"/>
      <c r="CG57" s="546"/>
      <c r="CH57" s="546"/>
      <c r="CI57" s="546"/>
      <c r="CJ57" s="546"/>
      <c r="CK57" s="546"/>
      <c r="CL57" s="546"/>
      <c r="CM57" s="546"/>
      <c r="CN57" s="546"/>
      <c r="CO57" s="546"/>
      <c r="CP57" s="546"/>
      <c r="CQ57" s="546"/>
    </row>
    <row r="58" spans="1:95" s="29" customFormat="1" ht="33.75">
      <c r="A58" s="75" t="s">
        <v>855</v>
      </c>
      <c r="B58" s="117"/>
      <c r="C58" s="99">
        <v>85191</v>
      </c>
      <c r="D58" s="116" t="s">
        <v>112</v>
      </c>
      <c r="E58" s="76" t="s">
        <v>747</v>
      </c>
      <c r="F58" s="78">
        <f>'MEMORIA DE CALCULO'!G138</f>
        <v>1</v>
      </c>
      <c r="G58" s="76">
        <v>1387.45</v>
      </c>
      <c r="H58" s="107">
        <f t="shared" si="1"/>
        <v>1387.45</v>
      </c>
      <c r="I58" s="546"/>
      <c r="J58" s="628"/>
      <c r="K58" s="638"/>
      <c r="L58" s="643"/>
      <c r="M58" s="646"/>
      <c r="N58" s="629"/>
      <c r="O58" s="643"/>
      <c r="P58" s="643"/>
      <c r="Q58" s="546"/>
      <c r="R58" s="546"/>
      <c r="S58" s="546"/>
      <c r="T58" s="546"/>
      <c r="U58" s="546"/>
      <c r="V58" s="546"/>
      <c r="W58" s="546"/>
      <c r="X58" s="546"/>
      <c r="Y58" s="546"/>
      <c r="Z58" s="546"/>
      <c r="AA58" s="546"/>
      <c r="AB58" s="546"/>
      <c r="AC58" s="546"/>
      <c r="AD58" s="546"/>
      <c r="AE58" s="546"/>
      <c r="AF58" s="546"/>
      <c r="AG58" s="546"/>
      <c r="AH58" s="546"/>
      <c r="AI58" s="546"/>
      <c r="AJ58" s="546"/>
      <c r="AK58" s="546"/>
      <c r="AL58" s="546"/>
      <c r="AM58" s="546"/>
      <c r="AN58" s="546"/>
      <c r="AO58" s="546"/>
      <c r="AP58" s="546"/>
      <c r="AQ58" s="546"/>
      <c r="AR58" s="546"/>
      <c r="AS58" s="546"/>
      <c r="AT58" s="546"/>
      <c r="AU58" s="546"/>
      <c r="AV58" s="546"/>
      <c r="AW58" s="546"/>
      <c r="AX58" s="546"/>
      <c r="AY58" s="546"/>
      <c r="AZ58" s="546"/>
      <c r="BA58" s="546"/>
      <c r="BB58" s="546"/>
      <c r="BC58" s="546"/>
      <c r="BD58" s="546"/>
      <c r="BE58" s="546"/>
      <c r="BF58" s="546"/>
      <c r="BG58" s="546"/>
      <c r="BH58" s="546"/>
      <c r="BI58" s="546"/>
      <c r="BJ58" s="546"/>
      <c r="BK58" s="546"/>
      <c r="BL58" s="546"/>
      <c r="BM58" s="546"/>
      <c r="BN58" s="546"/>
      <c r="BO58" s="546"/>
      <c r="BP58" s="546"/>
      <c r="BQ58" s="546"/>
      <c r="BR58" s="546"/>
      <c r="BS58" s="546"/>
      <c r="BT58" s="546"/>
      <c r="BU58" s="546"/>
      <c r="BV58" s="546"/>
      <c r="BW58" s="546"/>
      <c r="BX58" s="546"/>
      <c r="BY58" s="546"/>
      <c r="BZ58" s="546"/>
      <c r="CA58" s="546"/>
      <c r="CB58" s="546"/>
      <c r="CC58" s="546"/>
      <c r="CD58" s="546"/>
      <c r="CE58" s="546"/>
      <c r="CF58" s="546"/>
      <c r="CG58" s="546"/>
      <c r="CH58" s="546"/>
      <c r="CI58" s="546"/>
      <c r="CJ58" s="546"/>
      <c r="CK58" s="546"/>
      <c r="CL58" s="546"/>
      <c r="CM58" s="546"/>
      <c r="CN58" s="546"/>
      <c r="CO58" s="546"/>
      <c r="CP58" s="546"/>
      <c r="CQ58" s="546"/>
    </row>
    <row r="59" spans="1:95" s="29" customFormat="1">
      <c r="A59" s="75" t="s">
        <v>145</v>
      </c>
      <c r="B59" s="117"/>
      <c r="C59" s="99">
        <v>84862</v>
      </c>
      <c r="D59" s="116" t="s">
        <v>115</v>
      </c>
      <c r="E59" s="76" t="s">
        <v>758</v>
      </c>
      <c r="F59" s="78">
        <f>'MEMORIA DE CALCULO'!J139</f>
        <v>29.205000000000002</v>
      </c>
      <c r="G59" s="76">
        <v>219.08</v>
      </c>
      <c r="H59" s="107">
        <f t="shared" si="1"/>
        <v>6399.3268000000007</v>
      </c>
      <c r="I59" s="546"/>
      <c r="J59" s="628"/>
      <c r="K59" s="638"/>
      <c r="L59" s="643"/>
      <c r="M59" s="646"/>
      <c r="N59" s="629"/>
      <c r="O59" s="643"/>
      <c r="P59" s="643"/>
      <c r="Q59" s="546"/>
      <c r="R59" s="546"/>
      <c r="S59" s="546"/>
      <c r="T59" s="546"/>
      <c r="U59" s="546"/>
      <c r="V59" s="546"/>
      <c r="W59" s="546"/>
      <c r="X59" s="546"/>
      <c r="Y59" s="546"/>
      <c r="Z59" s="546"/>
      <c r="AA59" s="546"/>
      <c r="AB59" s="546"/>
      <c r="AC59" s="546"/>
      <c r="AD59" s="546"/>
      <c r="AE59" s="546"/>
      <c r="AF59" s="546"/>
      <c r="AG59" s="546"/>
      <c r="AH59" s="546"/>
      <c r="AI59" s="546"/>
      <c r="AJ59" s="546"/>
      <c r="AK59" s="546"/>
      <c r="AL59" s="546"/>
      <c r="AM59" s="546"/>
      <c r="AN59" s="546"/>
      <c r="AO59" s="546"/>
      <c r="AP59" s="546"/>
      <c r="AQ59" s="546"/>
      <c r="AR59" s="546"/>
      <c r="AS59" s="546"/>
      <c r="AT59" s="546"/>
      <c r="AU59" s="546"/>
      <c r="AV59" s="546"/>
      <c r="AW59" s="546"/>
      <c r="AX59" s="546"/>
      <c r="AY59" s="546"/>
      <c r="AZ59" s="546"/>
      <c r="BA59" s="546"/>
      <c r="BB59" s="546"/>
      <c r="BC59" s="546"/>
      <c r="BD59" s="546"/>
      <c r="BE59" s="546"/>
      <c r="BF59" s="546"/>
      <c r="BG59" s="546"/>
      <c r="BH59" s="546"/>
      <c r="BI59" s="546"/>
      <c r="BJ59" s="546"/>
      <c r="BK59" s="546"/>
      <c r="BL59" s="546"/>
      <c r="BM59" s="546"/>
      <c r="BN59" s="546"/>
      <c r="BO59" s="546"/>
      <c r="BP59" s="546"/>
      <c r="BQ59" s="546"/>
      <c r="BR59" s="546"/>
      <c r="BS59" s="546"/>
      <c r="BT59" s="546"/>
      <c r="BU59" s="546"/>
      <c r="BV59" s="546"/>
      <c r="BW59" s="546"/>
      <c r="BX59" s="546"/>
      <c r="BY59" s="546"/>
      <c r="BZ59" s="546"/>
      <c r="CA59" s="546"/>
      <c r="CB59" s="546"/>
      <c r="CC59" s="546"/>
      <c r="CD59" s="546"/>
      <c r="CE59" s="546"/>
      <c r="CF59" s="546"/>
      <c r="CG59" s="546"/>
      <c r="CH59" s="546"/>
      <c r="CI59" s="546"/>
      <c r="CJ59" s="546"/>
      <c r="CK59" s="546"/>
      <c r="CL59" s="546"/>
      <c r="CM59" s="546"/>
      <c r="CN59" s="546"/>
      <c r="CO59" s="546"/>
      <c r="CP59" s="546"/>
      <c r="CQ59" s="546"/>
    </row>
    <row r="60" spans="1:95" s="29" customFormat="1">
      <c r="A60" s="75" t="s">
        <v>146</v>
      </c>
      <c r="B60" s="117"/>
      <c r="C60" s="99">
        <v>68052</v>
      </c>
      <c r="D60" s="116" t="s">
        <v>121</v>
      </c>
      <c r="E60" s="76" t="s">
        <v>743</v>
      </c>
      <c r="F60" s="78">
        <f>'MEMORIA DE CALCULO'!J140</f>
        <v>4.3199999999999994</v>
      </c>
      <c r="G60" s="76">
        <v>404.18</v>
      </c>
      <c r="H60" s="107">
        <f t="shared" si="1"/>
        <v>1746.0576000000001</v>
      </c>
      <c r="I60" s="546"/>
      <c r="J60" s="628"/>
      <c r="K60" s="638"/>
      <c r="L60" s="643"/>
      <c r="M60" s="646"/>
      <c r="N60" s="629"/>
      <c r="O60" s="643"/>
      <c r="P60" s="643"/>
      <c r="Q60" s="546"/>
      <c r="R60" s="546"/>
      <c r="S60" s="546"/>
      <c r="T60" s="546"/>
      <c r="U60" s="546"/>
      <c r="V60" s="546"/>
      <c r="W60" s="546"/>
      <c r="X60" s="546"/>
      <c r="Y60" s="546"/>
      <c r="Z60" s="546"/>
      <c r="AA60" s="546"/>
      <c r="AB60" s="546"/>
      <c r="AC60" s="546"/>
      <c r="AD60" s="546"/>
      <c r="AE60" s="546"/>
      <c r="AF60" s="546"/>
      <c r="AG60" s="546"/>
      <c r="AH60" s="546"/>
      <c r="AI60" s="546"/>
      <c r="AJ60" s="546"/>
      <c r="AK60" s="546"/>
      <c r="AL60" s="546"/>
      <c r="AM60" s="546"/>
      <c r="AN60" s="546"/>
      <c r="AO60" s="546"/>
      <c r="AP60" s="546"/>
      <c r="AQ60" s="546"/>
      <c r="AR60" s="546"/>
      <c r="AS60" s="546"/>
      <c r="AT60" s="546"/>
      <c r="AU60" s="546"/>
      <c r="AV60" s="546"/>
      <c r="AW60" s="546"/>
      <c r="AX60" s="546"/>
      <c r="AY60" s="546"/>
      <c r="AZ60" s="546"/>
      <c r="BA60" s="546"/>
      <c r="BB60" s="546"/>
      <c r="BC60" s="546"/>
      <c r="BD60" s="546"/>
      <c r="BE60" s="546"/>
      <c r="BF60" s="546"/>
      <c r="BG60" s="546"/>
      <c r="BH60" s="546"/>
      <c r="BI60" s="546"/>
      <c r="BJ60" s="546"/>
      <c r="BK60" s="546"/>
      <c r="BL60" s="546"/>
      <c r="BM60" s="546"/>
      <c r="BN60" s="546"/>
      <c r="BO60" s="546"/>
      <c r="BP60" s="546"/>
      <c r="BQ60" s="546"/>
      <c r="BR60" s="546"/>
      <c r="BS60" s="546"/>
      <c r="BT60" s="546"/>
      <c r="BU60" s="546"/>
      <c r="BV60" s="546"/>
      <c r="BW60" s="546"/>
      <c r="BX60" s="546"/>
      <c r="BY60" s="546"/>
      <c r="BZ60" s="546"/>
      <c r="CA60" s="546"/>
      <c r="CB60" s="546"/>
      <c r="CC60" s="546"/>
      <c r="CD60" s="546"/>
      <c r="CE60" s="546"/>
      <c r="CF60" s="546"/>
      <c r="CG60" s="546"/>
      <c r="CH60" s="546"/>
      <c r="CI60" s="546"/>
      <c r="CJ60" s="546"/>
      <c r="CK60" s="546"/>
      <c r="CL60" s="546"/>
      <c r="CM60" s="546"/>
      <c r="CN60" s="546"/>
      <c r="CO60" s="546"/>
      <c r="CP60" s="546"/>
      <c r="CQ60" s="546"/>
    </row>
    <row r="61" spans="1:95" s="29" customFormat="1" ht="22.5">
      <c r="A61" s="75" t="s">
        <v>147</v>
      </c>
      <c r="B61" s="117"/>
      <c r="C61" s="99" t="s">
        <v>794</v>
      </c>
      <c r="D61" s="116" t="s">
        <v>122</v>
      </c>
      <c r="E61" s="76" t="s">
        <v>743</v>
      </c>
      <c r="F61" s="78">
        <f>'MEMORIA DE CALCULO'!J146</f>
        <v>32.67</v>
      </c>
      <c r="G61" s="76">
        <v>414.97</v>
      </c>
      <c r="H61" s="107">
        <f t="shared" si="1"/>
        <v>13557.069900000002</v>
      </c>
      <c r="I61" s="546"/>
      <c r="J61" s="628"/>
      <c r="K61" s="638"/>
      <c r="L61" s="643"/>
      <c r="M61" s="646"/>
      <c r="N61" s="629"/>
      <c r="O61" s="643"/>
      <c r="P61" s="643"/>
      <c r="Q61" s="546"/>
      <c r="R61" s="546"/>
      <c r="S61" s="546"/>
      <c r="T61" s="546"/>
      <c r="U61" s="546"/>
      <c r="V61" s="546"/>
      <c r="W61" s="546"/>
      <c r="X61" s="546"/>
      <c r="Y61" s="546"/>
      <c r="Z61" s="546"/>
      <c r="AA61" s="546"/>
      <c r="AB61" s="546"/>
      <c r="AC61" s="546"/>
      <c r="AD61" s="546"/>
      <c r="AE61" s="546"/>
      <c r="AF61" s="546"/>
      <c r="AG61" s="546"/>
      <c r="AH61" s="546"/>
      <c r="AI61" s="546"/>
      <c r="AJ61" s="546"/>
      <c r="AK61" s="546"/>
      <c r="AL61" s="546"/>
      <c r="AM61" s="546"/>
      <c r="AN61" s="546"/>
      <c r="AO61" s="546"/>
      <c r="AP61" s="546"/>
      <c r="AQ61" s="546"/>
      <c r="AR61" s="546"/>
      <c r="AS61" s="546"/>
      <c r="AT61" s="546"/>
      <c r="AU61" s="546"/>
      <c r="AV61" s="546"/>
      <c r="AW61" s="546"/>
      <c r="AX61" s="546"/>
      <c r="AY61" s="546"/>
      <c r="AZ61" s="546"/>
      <c r="BA61" s="546"/>
      <c r="BB61" s="546"/>
      <c r="BC61" s="546"/>
      <c r="BD61" s="546"/>
      <c r="BE61" s="546"/>
      <c r="BF61" s="546"/>
      <c r="BG61" s="546"/>
      <c r="BH61" s="546"/>
      <c r="BI61" s="546"/>
      <c r="BJ61" s="546"/>
      <c r="BK61" s="546"/>
      <c r="BL61" s="546"/>
      <c r="BM61" s="546"/>
      <c r="BN61" s="546"/>
      <c r="BO61" s="546"/>
      <c r="BP61" s="546"/>
      <c r="BQ61" s="546"/>
      <c r="BR61" s="546"/>
      <c r="BS61" s="546"/>
      <c r="BT61" s="546"/>
      <c r="BU61" s="546"/>
      <c r="BV61" s="546"/>
      <c r="BW61" s="546"/>
      <c r="BX61" s="546"/>
      <c r="BY61" s="546"/>
      <c r="BZ61" s="546"/>
      <c r="CA61" s="546"/>
      <c r="CB61" s="546"/>
      <c r="CC61" s="546"/>
      <c r="CD61" s="546"/>
      <c r="CE61" s="546"/>
      <c r="CF61" s="546"/>
      <c r="CG61" s="546"/>
      <c r="CH61" s="546"/>
      <c r="CI61" s="546"/>
      <c r="CJ61" s="546"/>
      <c r="CK61" s="546"/>
      <c r="CL61" s="546"/>
      <c r="CM61" s="546"/>
      <c r="CN61" s="546"/>
      <c r="CO61" s="546"/>
      <c r="CP61" s="546"/>
      <c r="CQ61" s="546"/>
    </row>
    <row r="62" spans="1:95" s="29" customFormat="1" ht="22.5">
      <c r="A62" s="75" t="s">
        <v>148</v>
      </c>
      <c r="B62" s="117"/>
      <c r="C62" s="99">
        <v>91338</v>
      </c>
      <c r="D62" s="116" t="s">
        <v>123</v>
      </c>
      <c r="E62" s="76" t="s">
        <v>743</v>
      </c>
      <c r="F62" s="78">
        <f>'MEMORIA DE CALCULO'!J147</f>
        <v>6.8309999999999995</v>
      </c>
      <c r="G62" s="76">
        <v>760.31</v>
      </c>
      <c r="H62" s="107">
        <f t="shared" si="1"/>
        <v>5192.9173000000001</v>
      </c>
      <c r="I62" s="546"/>
      <c r="J62" s="628"/>
      <c r="K62" s="638"/>
      <c r="L62" s="643"/>
      <c r="M62" s="646"/>
      <c r="N62" s="629"/>
      <c r="O62" s="643"/>
      <c r="P62" s="643"/>
      <c r="Q62" s="546"/>
      <c r="R62" s="546"/>
      <c r="S62" s="546"/>
      <c r="T62" s="546"/>
      <c r="U62" s="546"/>
      <c r="V62" s="546"/>
      <c r="W62" s="546"/>
      <c r="X62" s="546"/>
      <c r="Y62" s="546"/>
      <c r="Z62" s="546"/>
      <c r="AA62" s="546"/>
      <c r="AB62" s="546"/>
      <c r="AC62" s="546"/>
      <c r="AD62" s="546"/>
      <c r="AE62" s="546"/>
      <c r="AF62" s="546"/>
      <c r="AG62" s="546"/>
      <c r="AH62" s="546"/>
      <c r="AI62" s="546"/>
      <c r="AJ62" s="546"/>
      <c r="AK62" s="546"/>
      <c r="AL62" s="546"/>
      <c r="AM62" s="546"/>
      <c r="AN62" s="546"/>
      <c r="AO62" s="546"/>
      <c r="AP62" s="546"/>
      <c r="AQ62" s="546"/>
      <c r="AR62" s="546"/>
      <c r="AS62" s="546"/>
      <c r="AT62" s="546"/>
      <c r="AU62" s="546"/>
      <c r="AV62" s="546"/>
      <c r="AW62" s="546"/>
      <c r="AX62" s="546"/>
      <c r="AY62" s="546"/>
      <c r="AZ62" s="546"/>
      <c r="BA62" s="546"/>
      <c r="BB62" s="546"/>
      <c r="BC62" s="546"/>
      <c r="BD62" s="546"/>
      <c r="BE62" s="546"/>
      <c r="BF62" s="546"/>
      <c r="BG62" s="546"/>
      <c r="BH62" s="546"/>
      <c r="BI62" s="546"/>
      <c r="BJ62" s="546"/>
      <c r="BK62" s="546"/>
      <c r="BL62" s="546"/>
      <c r="BM62" s="546"/>
      <c r="BN62" s="546"/>
      <c r="BO62" s="546"/>
      <c r="BP62" s="546"/>
      <c r="BQ62" s="546"/>
      <c r="BR62" s="546"/>
      <c r="BS62" s="546"/>
      <c r="BT62" s="546"/>
      <c r="BU62" s="546"/>
      <c r="BV62" s="546"/>
      <c r="BW62" s="546"/>
      <c r="BX62" s="546"/>
      <c r="BY62" s="546"/>
      <c r="BZ62" s="546"/>
      <c r="CA62" s="546"/>
      <c r="CB62" s="546"/>
      <c r="CC62" s="546"/>
      <c r="CD62" s="546"/>
      <c r="CE62" s="546"/>
      <c r="CF62" s="546"/>
      <c r="CG62" s="546"/>
      <c r="CH62" s="546"/>
      <c r="CI62" s="546"/>
      <c r="CJ62" s="546"/>
      <c r="CK62" s="546"/>
      <c r="CL62" s="546"/>
      <c r="CM62" s="546"/>
      <c r="CN62" s="546"/>
      <c r="CO62" s="546"/>
      <c r="CP62" s="546"/>
      <c r="CQ62" s="546"/>
    </row>
    <row r="63" spans="1:95" s="29" customFormat="1" ht="22.5">
      <c r="A63" s="75" t="s">
        <v>673</v>
      </c>
      <c r="B63" s="117"/>
      <c r="C63" s="99">
        <v>68050</v>
      </c>
      <c r="D63" s="116" t="s">
        <v>675</v>
      </c>
      <c r="E63" s="76" t="s">
        <v>741</v>
      </c>
      <c r="F63" s="78">
        <f>'MEMORIA DE CALCULO'!J148</f>
        <v>4.83</v>
      </c>
      <c r="G63" s="76">
        <v>343.6</v>
      </c>
      <c r="H63" s="107">
        <f t="shared" si="1"/>
        <v>1659.5880000000002</v>
      </c>
      <c r="I63" s="546"/>
      <c r="J63" s="628"/>
      <c r="K63" s="638"/>
      <c r="L63" s="643"/>
      <c r="M63" s="646"/>
      <c r="N63" s="629"/>
      <c r="O63" s="643"/>
      <c r="P63" s="643"/>
      <c r="Q63" s="546"/>
      <c r="R63" s="546"/>
      <c r="S63" s="546"/>
      <c r="T63" s="546"/>
      <c r="U63" s="546"/>
      <c r="V63" s="546"/>
      <c r="W63" s="546"/>
      <c r="X63" s="546"/>
      <c r="Y63" s="546"/>
      <c r="Z63" s="546"/>
      <c r="AA63" s="546"/>
      <c r="AB63" s="546"/>
      <c r="AC63" s="546"/>
      <c r="AD63" s="546"/>
      <c r="AE63" s="546"/>
      <c r="AF63" s="546"/>
      <c r="AG63" s="546"/>
      <c r="AH63" s="546"/>
      <c r="AI63" s="546"/>
      <c r="AJ63" s="546"/>
      <c r="AK63" s="546"/>
      <c r="AL63" s="546"/>
      <c r="AM63" s="546"/>
      <c r="AN63" s="546"/>
      <c r="AO63" s="546"/>
      <c r="AP63" s="546"/>
      <c r="AQ63" s="546"/>
      <c r="AR63" s="546"/>
      <c r="AS63" s="546"/>
      <c r="AT63" s="546"/>
      <c r="AU63" s="546"/>
      <c r="AV63" s="546"/>
      <c r="AW63" s="546"/>
      <c r="AX63" s="546"/>
      <c r="AY63" s="546"/>
      <c r="AZ63" s="546"/>
      <c r="BA63" s="546"/>
      <c r="BB63" s="546"/>
      <c r="BC63" s="546"/>
      <c r="BD63" s="546"/>
      <c r="BE63" s="546"/>
      <c r="BF63" s="546"/>
      <c r="BG63" s="546"/>
      <c r="BH63" s="546"/>
      <c r="BI63" s="546"/>
      <c r="BJ63" s="546"/>
      <c r="BK63" s="546"/>
      <c r="BL63" s="546"/>
      <c r="BM63" s="546"/>
      <c r="BN63" s="546"/>
      <c r="BO63" s="546"/>
      <c r="BP63" s="546"/>
      <c r="BQ63" s="546"/>
      <c r="BR63" s="546"/>
      <c r="BS63" s="546"/>
      <c r="BT63" s="546"/>
      <c r="BU63" s="546"/>
      <c r="BV63" s="546"/>
      <c r="BW63" s="546"/>
      <c r="BX63" s="546"/>
      <c r="BY63" s="546"/>
      <c r="BZ63" s="546"/>
      <c r="CA63" s="546"/>
      <c r="CB63" s="546"/>
      <c r="CC63" s="546"/>
      <c r="CD63" s="546"/>
      <c r="CE63" s="546"/>
      <c r="CF63" s="546"/>
      <c r="CG63" s="546"/>
      <c r="CH63" s="546"/>
      <c r="CI63" s="546"/>
      <c r="CJ63" s="546"/>
      <c r="CK63" s="546"/>
      <c r="CL63" s="546"/>
      <c r="CM63" s="546"/>
      <c r="CN63" s="546"/>
      <c r="CO63" s="546"/>
      <c r="CP63" s="546"/>
      <c r="CQ63" s="546"/>
    </row>
    <row r="64" spans="1:95" s="29" customFormat="1">
      <c r="A64" s="319" t="s">
        <v>116</v>
      </c>
      <c r="B64" s="363"/>
      <c r="C64" s="364"/>
      <c r="D64" s="365" t="s">
        <v>117</v>
      </c>
      <c r="E64" s="366"/>
      <c r="F64" s="331"/>
      <c r="G64" s="366"/>
      <c r="H64" s="331"/>
      <c r="I64" s="546"/>
      <c r="J64" s="628"/>
      <c r="K64" s="638"/>
      <c r="L64" s="643"/>
      <c r="M64" s="646"/>
      <c r="N64" s="629"/>
      <c r="O64" s="643"/>
      <c r="P64" s="643"/>
      <c r="Q64" s="546"/>
      <c r="R64" s="546"/>
      <c r="S64" s="546"/>
      <c r="T64" s="546"/>
      <c r="U64" s="546"/>
      <c r="V64" s="546"/>
      <c r="W64" s="546"/>
      <c r="X64" s="546"/>
      <c r="Y64" s="546"/>
      <c r="Z64" s="546"/>
      <c r="AA64" s="546"/>
      <c r="AB64" s="546"/>
      <c r="AC64" s="546"/>
      <c r="AD64" s="546"/>
      <c r="AE64" s="546"/>
      <c r="AF64" s="546"/>
      <c r="AG64" s="546"/>
      <c r="AH64" s="546"/>
      <c r="AI64" s="546"/>
      <c r="AJ64" s="546"/>
      <c r="AK64" s="546"/>
      <c r="AL64" s="546"/>
      <c r="AM64" s="546"/>
      <c r="AN64" s="546"/>
      <c r="AO64" s="546"/>
      <c r="AP64" s="546"/>
      <c r="AQ64" s="546"/>
      <c r="AR64" s="546"/>
      <c r="AS64" s="546"/>
      <c r="AT64" s="546"/>
      <c r="AU64" s="546"/>
      <c r="AV64" s="546"/>
      <c r="AW64" s="546"/>
      <c r="AX64" s="546"/>
      <c r="AY64" s="546"/>
      <c r="AZ64" s="546"/>
      <c r="BA64" s="546"/>
      <c r="BB64" s="546"/>
      <c r="BC64" s="546"/>
      <c r="BD64" s="546"/>
      <c r="BE64" s="546"/>
      <c r="BF64" s="546"/>
      <c r="BG64" s="546"/>
      <c r="BH64" s="546"/>
      <c r="BI64" s="546"/>
      <c r="BJ64" s="546"/>
      <c r="BK64" s="546"/>
      <c r="BL64" s="546"/>
      <c r="BM64" s="546"/>
      <c r="BN64" s="546"/>
      <c r="BO64" s="546"/>
      <c r="BP64" s="546"/>
      <c r="BQ64" s="546"/>
      <c r="BR64" s="546"/>
      <c r="BS64" s="546"/>
      <c r="BT64" s="546"/>
      <c r="BU64" s="546"/>
      <c r="BV64" s="546"/>
      <c r="BW64" s="546"/>
      <c r="BX64" s="546"/>
      <c r="BY64" s="546"/>
      <c r="BZ64" s="546"/>
      <c r="CA64" s="546"/>
      <c r="CB64" s="546"/>
      <c r="CC64" s="546"/>
      <c r="CD64" s="546"/>
      <c r="CE64" s="546"/>
      <c r="CF64" s="546"/>
      <c r="CG64" s="546"/>
      <c r="CH64" s="546"/>
      <c r="CI64" s="546"/>
      <c r="CJ64" s="546"/>
      <c r="CK64" s="546"/>
      <c r="CL64" s="546"/>
      <c r="CM64" s="546"/>
      <c r="CN64" s="546"/>
      <c r="CO64" s="546"/>
      <c r="CP64" s="546"/>
      <c r="CQ64" s="546"/>
    </row>
    <row r="65" spans="1:95" s="29" customFormat="1" ht="22.5">
      <c r="A65" s="75" t="s">
        <v>149</v>
      </c>
      <c r="B65" s="117"/>
      <c r="C65" s="99">
        <v>84878</v>
      </c>
      <c r="D65" s="116" t="s">
        <v>118</v>
      </c>
      <c r="E65" s="76" t="s">
        <v>747</v>
      </c>
      <c r="F65" s="78">
        <f>'MEMORIA DE CALCULO'!G150</f>
        <v>6</v>
      </c>
      <c r="G65" s="76">
        <v>97.16</v>
      </c>
      <c r="H65" s="107">
        <f t="shared" si="1"/>
        <v>582.96</v>
      </c>
      <c r="I65" s="546"/>
      <c r="J65" s="628"/>
      <c r="K65" s="638"/>
      <c r="L65" s="643"/>
      <c r="M65" s="646"/>
      <c r="N65" s="629"/>
      <c r="O65" s="643"/>
      <c r="P65" s="643"/>
      <c r="Q65" s="546"/>
      <c r="R65" s="546"/>
      <c r="S65" s="546"/>
      <c r="T65" s="546"/>
      <c r="U65" s="546"/>
      <c r="V65" s="546"/>
      <c r="W65" s="546"/>
      <c r="X65" s="546"/>
      <c r="Y65" s="546"/>
      <c r="Z65" s="546"/>
      <c r="AA65" s="546"/>
      <c r="AB65" s="546"/>
      <c r="AC65" s="546"/>
      <c r="AD65" s="546"/>
      <c r="AE65" s="546"/>
      <c r="AF65" s="546"/>
      <c r="AG65" s="546"/>
      <c r="AH65" s="546"/>
      <c r="AI65" s="546"/>
      <c r="AJ65" s="546"/>
      <c r="AK65" s="546"/>
      <c r="AL65" s="546"/>
      <c r="AM65" s="546"/>
      <c r="AN65" s="546"/>
      <c r="AO65" s="546"/>
      <c r="AP65" s="546"/>
      <c r="AQ65" s="546"/>
      <c r="AR65" s="546"/>
      <c r="AS65" s="546"/>
      <c r="AT65" s="546"/>
      <c r="AU65" s="546"/>
      <c r="AV65" s="546"/>
      <c r="AW65" s="546"/>
      <c r="AX65" s="546"/>
      <c r="AY65" s="546"/>
      <c r="AZ65" s="546"/>
      <c r="BA65" s="546"/>
      <c r="BB65" s="546"/>
      <c r="BC65" s="546"/>
      <c r="BD65" s="546"/>
      <c r="BE65" s="546"/>
      <c r="BF65" s="546"/>
      <c r="BG65" s="546"/>
      <c r="BH65" s="546"/>
      <c r="BI65" s="546"/>
      <c r="BJ65" s="546"/>
      <c r="BK65" s="546"/>
      <c r="BL65" s="546"/>
      <c r="BM65" s="546"/>
      <c r="BN65" s="546"/>
      <c r="BO65" s="546"/>
      <c r="BP65" s="546"/>
      <c r="BQ65" s="546"/>
      <c r="BR65" s="546"/>
      <c r="BS65" s="546"/>
      <c r="BT65" s="546"/>
      <c r="BU65" s="546"/>
      <c r="BV65" s="546"/>
      <c r="BW65" s="546"/>
      <c r="BX65" s="546"/>
      <c r="BY65" s="546"/>
      <c r="BZ65" s="546"/>
      <c r="CA65" s="546"/>
      <c r="CB65" s="546"/>
      <c r="CC65" s="546"/>
      <c r="CD65" s="546"/>
      <c r="CE65" s="546"/>
      <c r="CF65" s="546"/>
      <c r="CG65" s="546"/>
      <c r="CH65" s="546"/>
      <c r="CI65" s="546"/>
      <c r="CJ65" s="546"/>
      <c r="CK65" s="546"/>
      <c r="CL65" s="546"/>
      <c r="CM65" s="546"/>
      <c r="CN65" s="546"/>
      <c r="CO65" s="546"/>
      <c r="CP65" s="546"/>
      <c r="CQ65" s="546"/>
    </row>
    <row r="66" spans="1:95" s="29" customFormat="1" ht="22.5">
      <c r="A66" s="75" t="s">
        <v>152</v>
      </c>
      <c r="B66" s="117"/>
      <c r="C66" s="99">
        <v>84880</v>
      </c>
      <c r="D66" s="116" t="s">
        <v>119</v>
      </c>
      <c r="E66" s="76" t="s">
        <v>747</v>
      </c>
      <c r="F66" s="78">
        <f>'MEMORIA DE CALCULO'!G151</f>
        <v>1</v>
      </c>
      <c r="G66" s="76">
        <v>120.66</v>
      </c>
      <c r="H66" s="107">
        <f t="shared" si="1"/>
        <v>120.66</v>
      </c>
      <c r="I66" s="546"/>
      <c r="J66" s="628"/>
      <c r="K66" s="638"/>
      <c r="L66" s="643"/>
      <c r="M66" s="646"/>
      <c r="N66" s="629"/>
      <c r="O66" s="643"/>
      <c r="P66" s="643"/>
      <c r="Q66" s="546"/>
      <c r="R66" s="546"/>
      <c r="S66" s="546"/>
      <c r="T66" s="546"/>
      <c r="U66" s="546"/>
      <c r="V66" s="546"/>
      <c r="W66" s="546"/>
      <c r="X66" s="546"/>
      <c r="Y66" s="546"/>
      <c r="Z66" s="546"/>
      <c r="AA66" s="546"/>
      <c r="AB66" s="546"/>
      <c r="AC66" s="546"/>
      <c r="AD66" s="546"/>
      <c r="AE66" s="546"/>
      <c r="AF66" s="546"/>
      <c r="AG66" s="546"/>
      <c r="AH66" s="546"/>
      <c r="AI66" s="546"/>
      <c r="AJ66" s="546"/>
      <c r="AK66" s="546"/>
      <c r="AL66" s="546"/>
      <c r="AM66" s="546"/>
      <c r="AN66" s="546"/>
      <c r="AO66" s="546"/>
      <c r="AP66" s="546"/>
      <c r="AQ66" s="546"/>
      <c r="AR66" s="546"/>
      <c r="AS66" s="546"/>
      <c r="AT66" s="546"/>
      <c r="AU66" s="546"/>
      <c r="AV66" s="546"/>
      <c r="AW66" s="546"/>
      <c r="AX66" s="546"/>
      <c r="AY66" s="546"/>
      <c r="AZ66" s="546"/>
      <c r="BA66" s="546"/>
      <c r="BB66" s="546"/>
      <c r="BC66" s="546"/>
      <c r="BD66" s="546"/>
      <c r="BE66" s="546"/>
      <c r="BF66" s="546"/>
      <c r="BG66" s="546"/>
      <c r="BH66" s="546"/>
      <c r="BI66" s="546"/>
      <c r="BJ66" s="546"/>
      <c r="BK66" s="546"/>
      <c r="BL66" s="546"/>
      <c r="BM66" s="546"/>
      <c r="BN66" s="546"/>
      <c r="BO66" s="546"/>
      <c r="BP66" s="546"/>
      <c r="BQ66" s="546"/>
      <c r="BR66" s="546"/>
      <c r="BS66" s="546"/>
      <c r="BT66" s="546"/>
      <c r="BU66" s="546"/>
      <c r="BV66" s="546"/>
      <c r="BW66" s="546"/>
      <c r="BX66" s="546"/>
      <c r="BY66" s="546"/>
      <c r="BZ66" s="546"/>
      <c r="CA66" s="546"/>
      <c r="CB66" s="546"/>
      <c r="CC66" s="546"/>
      <c r="CD66" s="546"/>
      <c r="CE66" s="546"/>
      <c r="CF66" s="546"/>
      <c r="CG66" s="546"/>
      <c r="CH66" s="546"/>
      <c r="CI66" s="546"/>
      <c r="CJ66" s="546"/>
      <c r="CK66" s="546"/>
      <c r="CL66" s="546"/>
      <c r="CM66" s="546"/>
      <c r="CN66" s="546"/>
      <c r="CO66" s="546"/>
      <c r="CP66" s="546"/>
      <c r="CQ66" s="546"/>
    </row>
    <row r="67" spans="1:95" s="29" customFormat="1" ht="22.5">
      <c r="A67" s="75" t="s">
        <v>154</v>
      </c>
      <c r="B67" s="117"/>
      <c r="C67" s="99">
        <v>90830</v>
      </c>
      <c r="D67" s="116" t="s">
        <v>120</v>
      </c>
      <c r="E67" s="76" t="s">
        <v>747</v>
      </c>
      <c r="F67" s="78">
        <f>'MEMORIA DE CALCULO'!G152</f>
        <v>9</v>
      </c>
      <c r="G67" s="76">
        <v>155.32</v>
      </c>
      <c r="H67" s="107">
        <f t="shared" si="1"/>
        <v>1397.8799999999999</v>
      </c>
      <c r="I67" s="546"/>
      <c r="J67" s="628"/>
      <c r="K67" s="638"/>
      <c r="L67" s="643"/>
      <c r="M67" s="646"/>
      <c r="N67" s="629"/>
      <c r="O67" s="645"/>
      <c r="P67" s="643"/>
      <c r="Q67" s="546"/>
      <c r="R67" s="546"/>
      <c r="S67" s="546"/>
      <c r="T67" s="546"/>
      <c r="U67" s="546"/>
      <c r="V67" s="546"/>
      <c r="W67" s="546"/>
      <c r="X67" s="546"/>
      <c r="Y67" s="546"/>
      <c r="Z67" s="546"/>
      <c r="AA67" s="546"/>
      <c r="AB67" s="546"/>
      <c r="AC67" s="546"/>
      <c r="AD67" s="546"/>
      <c r="AE67" s="546"/>
      <c r="AF67" s="546"/>
      <c r="AG67" s="546"/>
      <c r="AH67" s="546"/>
      <c r="AI67" s="546"/>
      <c r="AJ67" s="546"/>
      <c r="AK67" s="546"/>
      <c r="AL67" s="546"/>
      <c r="AM67" s="546"/>
      <c r="AN67" s="546"/>
      <c r="AO67" s="546"/>
      <c r="AP67" s="546"/>
      <c r="AQ67" s="546"/>
      <c r="AR67" s="546"/>
      <c r="AS67" s="546"/>
      <c r="AT67" s="546"/>
      <c r="AU67" s="546"/>
      <c r="AV67" s="546"/>
      <c r="AW67" s="546"/>
      <c r="AX67" s="546"/>
      <c r="AY67" s="546"/>
      <c r="AZ67" s="546"/>
      <c r="BA67" s="546"/>
      <c r="BB67" s="546"/>
      <c r="BC67" s="546"/>
      <c r="BD67" s="546"/>
      <c r="BE67" s="546"/>
      <c r="BF67" s="546"/>
      <c r="BG67" s="546"/>
      <c r="BH67" s="546"/>
      <c r="BI67" s="546"/>
      <c r="BJ67" s="546"/>
      <c r="BK67" s="546"/>
      <c r="BL67" s="546"/>
      <c r="BM67" s="546"/>
      <c r="BN67" s="546"/>
      <c r="BO67" s="546"/>
      <c r="BP67" s="546"/>
      <c r="BQ67" s="546"/>
      <c r="BR67" s="546"/>
      <c r="BS67" s="546"/>
      <c r="BT67" s="546"/>
      <c r="BU67" s="546"/>
      <c r="BV67" s="546"/>
      <c r="BW67" s="546"/>
      <c r="BX67" s="546"/>
      <c r="BY67" s="546"/>
      <c r="BZ67" s="546"/>
      <c r="CA67" s="546"/>
      <c r="CB67" s="546"/>
      <c r="CC67" s="546"/>
      <c r="CD67" s="546"/>
      <c r="CE67" s="546"/>
      <c r="CF67" s="546"/>
      <c r="CG67" s="546"/>
      <c r="CH67" s="546"/>
      <c r="CI67" s="546"/>
      <c r="CJ67" s="546"/>
      <c r="CK67" s="546"/>
      <c r="CL67" s="546"/>
      <c r="CM67" s="546"/>
      <c r="CN67" s="546"/>
      <c r="CO67" s="546"/>
      <c r="CP67" s="546"/>
      <c r="CQ67" s="546"/>
    </row>
    <row r="68" spans="1:95" s="29" customFormat="1">
      <c r="A68" s="699" t="s">
        <v>857</v>
      </c>
      <c r="B68" s="700"/>
      <c r="C68" s="700"/>
      <c r="D68" s="700"/>
      <c r="E68" s="700"/>
      <c r="F68" s="700"/>
      <c r="G68" s="701"/>
      <c r="H68" s="378">
        <f>SUM(H49:H67)</f>
        <v>47070.991300000009</v>
      </c>
      <c r="I68" s="546"/>
      <c r="J68" s="628"/>
      <c r="K68" s="638"/>
      <c r="L68" s="643"/>
      <c r="M68" s="643"/>
      <c r="N68" s="629"/>
      <c r="O68" s="643"/>
      <c r="P68" s="643"/>
      <c r="Q68" s="546"/>
      <c r="R68" s="546"/>
      <c r="S68" s="546"/>
      <c r="T68" s="546"/>
      <c r="U68" s="546"/>
      <c r="V68" s="546"/>
      <c r="W68" s="546"/>
      <c r="X68" s="546"/>
      <c r="Y68" s="546"/>
      <c r="Z68" s="546"/>
      <c r="AA68" s="546"/>
      <c r="AB68" s="546"/>
      <c r="AC68" s="546"/>
      <c r="AD68" s="546"/>
      <c r="AE68" s="546"/>
      <c r="AF68" s="546"/>
      <c r="AG68" s="546"/>
      <c r="AH68" s="546"/>
      <c r="AI68" s="546"/>
      <c r="AJ68" s="546"/>
      <c r="AK68" s="546"/>
      <c r="AL68" s="546"/>
      <c r="AM68" s="546"/>
      <c r="AN68" s="546"/>
      <c r="AO68" s="546"/>
      <c r="AP68" s="546"/>
      <c r="AQ68" s="546"/>
      <c r="AR68" s="546"/>
      <c r="AS68" s="546"/>
      <c r="AT68" s="546"/>
      <c r="AU68" s="546"/>
      <c r="AV68" s="546"/>
      <c r="AW68" s="546"/>
      <c r="AX68" s="546"/>
      <c r="AY68" s="546"/>
      <c r="AZ68" s="546"/>
      <c r="BA68" s="546"/>
      <c r="BB68" s="546"/>
      <c r="BC68" s="546"/>
      <c r="BD68" s="546"/>
      <c r="BE68" s="546"/>
      <c r="BF68" s="546"/>
      <c r="BG68" s="546"/>
      <c r="BH68" s="546"/>
      <c r="BI68" s="546"/>
      <c r="BJ68" s="546"/>
      <c r="BK68" s="546"/>
      <c r="BL68" s="546"/>
      <c r="BM68" s="546"/>
      <c r="BN68" s="546"/>
      <c r="BO68" s="546"/>
      <c r="BP68" s="546"/>
      <c r="BQ68" s="546"/>
      <c r="BR68" s="546"/>
      <c r="BS68" s="546"/>
      <c r="BT68" s="546"/>
      <c r="BU68" s="546"/>
      <c r="BV68" s="546"/>
      <c r="BW68" s="546"/>
      <c r="BX68" s="546"/>
      <c r="BY68" s="546"/>
      <c r="BZ68" s="546"/>
      <c r="CA68" s="546"/>
      <c r="CB68" s="546"/>
      <c r="CC68" s="546"/>
      <c r="CD68" s="546"/>
      <c r="CE68" s="546"/>
      <c r="CF68" s="546"/>
      <c r="CG68" s="546"/>
      <c r="CH68" s="546"/>
      <c r="CI68" s="546"/>
      <c r="CJ68" s="546"/>
      <c r="CK68" s="546"/>
      <c r="CL68" s="546"/>
      <c r="CM68" s="546"/>
      <c r="CN68" s="546"/>
      <c r="CO68" s="546"/>
      <c r="CP68" s="546"/>
      <c r="CQ68" s="546"/>
    </row>
    <row r="69" spans="1:95" s="29" customFormat="1">
      <c r="A69" s="84"/>
      <c r="B69" s="117"/>
      <c r="C69" s="99"/>
      <c r="D69" s="116"/>
      <c r="E69" s="76"/>
      <c r="F69" s="78"/>
      <c r="G69" s="78"/>
      <c r="H69" s="78"/>
      <c r="I69" s="546"/>
      <c r="J69" s="628"/>
      <c r="K69" s="638"/>
      <c r="L69" s="643"/>
      <c r="M69" s="643"/>
      <c r="N69" s="629"/>
      <c r="O69" s="643"/>
      <c r="P69" s="643"/>
      <c r="Q69" s="546"/>
      <c r="R69" s="546"/>
      <c r="S69" s="546"/>
      <c r="T69" s="546"/>
      <c r="U69" s="546"/>
      <c r="V69" s="546"/>
      <c r="W69" s="546"/>
      <c r="X69" s="546"/>
      <c r="Y69" s="546"/>
      <c r="Z69" s="546"/>
      <c r="AA69" s="546"/>
      <c r="AB69" s="546"/>
      <c r="AC69" s="546"/>
      <c r="AD69" s="546"/>
      <c r="AE69" s="546"/>
      <c r="AF69" s="546"/>
      <c r="AG69" s="546"/>
      <c r="AH69" s="546"/>
      <c r="AI69" s="546"/>
      <c r="AJ69" s="546"/>
      <c r="AK69" s="546"/>
      <c r="AL69" s="546"/>
      <c r="AM69" s="546"/>
      <c r="AN69" s="546"/>
      <c r="AO69" s="546"/>
      <c r="AP69" s="546"/>
      <c r="AQ69" s="546"/>
      <c r="AR69" s="546"/>
      <c r="AS69" s="546"/>
      <c r="AT69" s="546"/>
      <c r="AU69" s="546"/>
      <c r="AV69" s="546"/>
      <c r="AW69" s="546"/>
      <c r="AX69" s="546"/>
      <c r="AY69" s="546"/>
      <c r="AZ69" s="546"/>
      <c r="BA69" s="546"/>
      <c r="BB69" s="546"/>
      <c r="BC69" s="546"/>
      <c r="BD69" s="546"/>
      <c r="BE69" s="546"/>
      <c r="BF69" s="546"/>
      <c r="BG69" s="546"/>
      <c r="BH69" s="546"/>
      <c r="BI69" s="546"/>
      <c r="BJ69" s="546"/>
      <c r="BK69" s="546"/>
      <c r="BL69" s="546"/>
      <c r="BM69" s="546"/>
      <c r="BN69" s="546"/>
      <c r="BO69" s="546"/>
      <c r="BP69" s="546"/>
      <c r="BQ69" s="546"/>
      <c r="BR69" s="546"/>
      <c r="BS69" s="546"/>
      <c r="BT69" s="546"/>
      <c r="BU69" s="546"/>
      <c r="BV69" s="546"/>
      <c r="BW69" s="546"/>
      <c r="BX69" s="546"/>
      <c r="BY69" s="546"/>
      <c r="BZ69" s="546"/>
      <c r="CA69" s="546"/>
      <c r="CB69" s="546"/>
      <c r="CC69" s="546"/>
      <c r="CD69" s="546"/>
      <c r="CE69" s="546"/>
      <c r="CF69" s="546"/>
      <c r="CG69" s="546"/>
      <c r="CH69" s="546"/>
      <c r="CI69" s="546"/>
      <c r="CJ69" s="546"/>
      <c r="CK69" s="546"/>
      <c r="CL69" s="546"/>
      <c r="CM69" s="546"/>
      <c r="CN69" s="546"/>
      <c r="CO69" s="546"/>
      <c r="CP69" s="546"/>
      <c r="CQ69" s="546"/>
    </row>
    <row r="70" spans="1:95" s="29" customFormat="1">
      <c r="A70" s="702">
        <v>7</v>
      </c>
      <c r="B70" s="703"/>
      <c r="C70" s="704"/>
      <c r="D70" s="367" t="s">
        <v>155</v>
      </c>
      <c r="E70" s="368"/>
      <c r="F70" s="369"/>
      <c r="G70" s="370"/>
      <c r="H70" s="371"/>
      <c r="I70" s="546"/>
      <c r="J70" s="628"/>
      <c r="K70" s="638"/>
      <c r="L70" s="643"/>
      <c r="M70" s="643"/>
      <c r="N70" s="629"/>
      <c r="O70" s="643"/>
      <c r="P70" s="643"/>
      <c r="Q70" s="546"/>
      <c r="R70" s="546"/>
      <c r="S70" s="546"/>
      <c r="T70" s="546"/>
      <c r="U70" s="546"/>
      <c r="V70" s="546"/>
      <c r="W70" s="546"/>
      <c r="X70" s="546"/>
      <c r="Y70" s="546"/>
      <c r="Z70" s="546"/>
      <c r="AA70" s="546"/>
      <c r="AB70" s="546"/>
      <c r="AC70" s="546"/>
      <c r="AD70" s="546"/>
      <c r="AE70" s="546"/>
      <c r="AF70" s="546"/>
      <c r="AG70" s="546"/>
      <c r="AH70" s="546"/>
      <c r="AI70" s="546"/>
      <c r="AJ70" s="546"/>
      <c r="AK70" s="546"/>
      <c r="AL70" s="546"/>
      <c r="AM70" s="546"/>
      <c r="AN70" s="546"/>
      <c r="AO70" s="546"/>
      <c r="AP70" s="546"/>
      <c r="AQ70" s="546"/>
      <c r="AR70" s="546"/>
      <c r="AS70" s="546"/>
      <c r="AT70" s="546"/>
      <c r="AU70" s="546"/>
      <c r="AV70" s="546"/>
      <c r="AW70" s="546"/>
      <c r="AX70" s="546"/>
      <c r="AY70" s="546"/>
      <c r="AZ70" s="546"/>
      <c r="BA70" s="546"/>
      <c r="BB70" s="546"/>
      <c r="BC70" s="546"/>
      <c r="BD70" s="546"/>
      <c r="BE70" s="546"/>
      <c r="BF70" s="546"/>
      <c r="BG70" s="546"/>
      <c r="BH70" s="546"/>
      <c r="BI70" s="546"/>
      <c r="BJ70" s="546"/>
      <c r="BK70" s="546"/>
      <c r="BL70" s="546"/>
      <c r="BM70" s="546"/>
      <c r="BN70" s="546"/>
      <c r="BO70" s="546"/>
      <c r="BP70" s="546"/>
      <c r="BQ70" s="546"/>
      <c r="BR70" s="546"/>
      <c r="BS70" s="546"/>
      <c r="BT70" s="546"/>
      <c r="BU70" s="546"/>
      <c r="BV70" s="546"/>
      <c r="BW70" s="546"/>
      <c r="BX70" s="546"/>
      <c r="BY70" s="546"/>
      <c r="BZ70" s="546"/>
      <c r="CA70" s="546"/>
      <c r="CB70" s="546"/>
      <c r="CC70" s="546"/>
      <c r="CD70" s="546"/>
      <c r="CE70" s="546"/>
      <c r="CF70" s="546"/>
      <c r="CG70" s="546"/>
      <c r="CH70" s="546"/>
      <c r="CI70" s="546"/>
      <c r="CJ70" s="546"/>
      <c r="CK70" s="546"/>
      <c r="CL70" s="546"/>
      <c r="CM70" s="546"/>
      <c r="CN70" s="546"/>
      <c r="CO70" s="546"/>
      <c r="CP70" s="546"/>
      <c r="CQ70" s="546"/>
    </row>
    <row r="71" spans="1:95" s="29" customFormat="1">
      <c r="A71" s="389" t="s">
        <v>858</v>
      </c>
      <c r="B71" s="390"/>
      <c r="C71" s="391"/>
      <c r="D71" s="392" t="s">
        <v>165</v>
      </c>
      <c r="E71" s="390"/>
      <c r="F71" s="393"/>
      <c r="G71" s="394"/>
      <c r="H71" s="395"/>
      <c r="I71" s="546"/>
      <c r="J71" s="628"/>
      <c r="K71" s="638"/>
      <c r="L71" s="643"/>
      <c r="M71" s="643"/>
      <c r="N71" s="629"/>
      <c r="O71" s="643"/>
      <c r="P71" s="643"/>
      <c r="Q71" s="546"/>
      <c r="R71" s="546"/>
      <c r="S71" s="546"/>
      <c r="T71" s="546"/>
      <c r="U71" s="546"/>
      <c r="V71" s="546"/>
      <c r="W71" s="546"/>
      <c r="X71" s="546"/>
      <c r="Y71" s="546"/>
      <c r="Z71" s="546"/>
      <c r="AA71" s="546"/>
      <c r="AB71" s="546"/>
      <c r="AC71" s="546"/>
      <c r="AD71" s="546"/>
      <c r="AE71" s="546"/>
      <c r="AF71" s="546"/>
      <c r="AG71" s="546"/>
      <c r="AH71" s="546"/>
      <c r="AI71" s="546"/>
      <c r="AJ71" s="546"/>
      <c r="AK71" s="546"/>
      <c r="AL71" s="546"/>
      <c r="AM71" s="546"/>
      <c r="AN71" s="546"/>
      <c r="AO71" s="546"/>
      <c r="AP71" s="546"/>
      <c r="AQ71" s="546"/>
      <c r="AR71" s="546"/>
      <c r="AS71" s="546"/>
      <c r="AT71" s="546"/>
      <c r="AU71" s="546"/>
      <c r="AV71" s="546"/>
      <c r="AW71" s="546"/>
      <c r="AX71" s="546"/>
      <c r="AY71" s="546"/>
      <c r="AZ71" s="546"/>
      <c r="BA71" s="546"/>
      <c r="BB71" s="546"/>
      <c r="BC71" s="546"/>
      <c r="BD71" s="546"/>
      <c r="BE71" s="546"/>
      <c r="BF71" s="546"/>
      <c r="BG71" s="546"/>
      <c r="BH71" s="546"/>
      <c r="BI71" s="546"/>
      <c r="BJ71" s="546"/>
      <c r="BK71" s="546"/>
      <c r="BL71" s="546"/>
      <c r="BM71" s="546"/>
      <c r="BN71" s="546"/>
      <c r="BO71" s="546"/>
      <c r="BP71" s="546"/>
      <c r="BQ71" s="546"/>
      <c r="BR71" s="546"/>
      <c r="BS71" s="546"/>
      <c r="BT71" s="546"/>
      <c r="BU71" s="546"/>
      <c r="BV71" s="546"/>
      <c r="BW71" s="546"/>
      <c r="BX71" s="546"/>
      <c r="BY71" s="546"/>
      <c r="BZ71" s="546"/>
      <c r="CA71" s="546"/>
      <c r="CB71" s="546"/>
      <c r="CC71" s="546"/>
      <c r="CD71" s="546"/>
      <c r="CE71" s="546"/>
      <c r="CF71" s="546"/>
      <c r="CG71" s="546"/>
      <c r="CH71" s="546"/>
      <c r="CI71" s="546"/>
      <c r="CJ71" s="546"/>
      <c r="CK71" s="546"/>
      <c r="CL71" s="546"/>
      <c r="CM71" s="546"/>
      <c r="CN71" s="546"/>
      <c r="CO71" s="546"/>
      <c r="CP71" s="546"/>
      <c r="CQ71" s="546"/>
    </row>
    <row r="72" spans="1:95" s="29" customFormat="1" ht="33.75">
      <c r="A72" s="75" t="s">
        <v>166</v>
      </c>
      <c r="B72" s="117"/>
      <c r="C72" s="119">
        <v>87879</v>
      </c>
      <c r="D72" s="116" t="s">
        <v>156</v>
      </c>
      <c r="E72" s="76" t="s">
        <v>743</v>
      </c>
      <c r="F72" s="78">
        <f>'MEMORIA DE CALCULO'!J169</f>
        <v>468.34479999999996</v>
      </c>
      <c r="G72" s="76">
        <v>3.06</v>
      </c>
      <c r="H72" s="107">
        <f t="shared" ref="H72:H82" si="2">ROUND(F72,2)*ROUND(G72,2)</f>
        <v>1433.1204</v>
      </c>
      <c r="I72" s="546"/>
      <c r="J72" s="628"/>
      <c r="K72" s="638"/>
      <c r="L72" s="643"/>
      <c r="M72" s="646"/>
      <c r="N72" s="629"/>
      <c r="O72" s="643"/>
      <c r="P72" s="643"/>
      <c r="Q72" s="546"/>
      <c r="R72" s="546"/>
      <c r="S72" s="546"/>
      <c r="T72" s="546"/>
      <c r="U72" s="546"/>
      <c r="V72" s="546"/>
      <c r="W72" s="546"/>
      <c r="X72" s="546"/>
      <c r="Y72" s="546"/>
      <c r="Z72" s="546"/>
      <c r="AA72" s="546"/>
      <c r="AB72" s="546"/>
      <c r="AC72" s="546"/>
      <c r="AD72" s="546"/>
      <c r="AE72" s="546"/>
      <c r="AF72" s="546"/>
      <c r="AG72" s="546"/>
      <c r="AH72" s="546"/>
      <c r="AI72" s="546"/>
      <c r="AJ72" s="546"/>
      <c r="AK72" s="546"/>
      <c r="AL72" s="546"/>
      <c r="AM72" s="546"/>
      <c r="AN72" s="546"/>
      <c r="AO72" s="546"/>
      <c r="AP72" s="546"/>
      <c r="AQ72" s="546"/>
      <c r="AR72" s="546"/>
      <c r="AS72" s="546"/>
      <c r="AT72" s="546"/>
      <c r="AU72" s="546"/>
      <c r="AV72" s="546"/>
      <c r="AW72" s="546"/>
      <c r="AX72" s="546"/>
      <c r="AY72" s="546"/>
      <c r="AZ72" s="546"/>
      <c r="BA72" s="546"/>
      <c r="BB72" s="546"/>
      <c r="BC72" s="546"/>
      <c r="BD72" s="546"/>
      <c r="BE72" s="546"/>
      <c r="BF72" s="546"/>
      <c r="BG72" s="546"/>
      <c r="BH72" s="546"/>
      <c r="BI72" s="546"/>
      <c r="BJ72" s="546"/>
      <c r="BK72" s="546"/>
      <c r="BL72" s="546"/>
      <c r="BM72" s="546"/>
      <c r="BN72" s="546"/>
      <c r="BO72" s="546"/>
      <c r="BP72" s="546"/>
      <c r="BQ72" s="546"/>
      <c r="BR72" s="546"/>
      <c r="BS72" s="546"/>
      <c r="BT72" s="546"/>
      <c r="BU72" s="546"/>
      <c r="BV72" s="546"/>
      <c r="BW72" s="546"/>
      <c r="BX72" s="546"/>
      <c r="BY72" s="546"/>
      <c r="BZ72" s="546"/>
      <c r="CA72" s="546"/>
      <c r="CB72" s="546"/>
      <c r="CC72" s="546"/>
      <c r="CD72" s="546"/>
      <c r="CE72" s="546"/>
      <c r="CF72" s="546"/>
      <c r="CG72" s="546"/>
      <c r="CH72" s="546"/>
      <c r="CI72" s="546"/>
      <c r="CJ72" s="546"/>
      <c r="CK72" s="546"/>
      <c r="CL72" s="546"/>
      <c r="CM72" s="546"/>
      <c r="CN72" s="546"/>
      <c r="CO72" s="546"/>
      <c r="CP72" s="546"/>
      <c r="CQ72" s="546"/>
    </row>
    <row r="73" spans="1:95" s="29" customFormat="1" ht="33.75">
      <c r="A73" s="75" t="s">
        <v>167</v>
      </c>
      <c r="B73" s="117"/>
      <c r="C73" s="119">
        <v>87905</v>
      </c>
      <c r="D73" s="116" t="s">
        <v>164</v>
      </c>
      <c r="E73" s="76" t="s">
        <v>743</v>
      </c>
      <c r="F73" s="78">
        <f>'MEMORIA DE CALCULO'!J181</f>
        <v>305.3537</v>
      </c>
      <c r="G73" s="76">
        <v>6.44</v>
      </c>
      <c r="H73" s="107">
        <f t="shared" si="2"/>
        <v>1966.4540000000002</v>
      </c>
      <c r="I73" s="546"/>
      <c r="J73" s="628"/>
      <c r="K73" s="638"/>
      <c r="L73" s="643"/>
      <c r="M73" s="646"/>
      <c r="N73" s="629"/>
      <c r="O73" s="643"/>
      <c r="P73" s="643"/>
      <c r="Q73" s="546"/>
      <c r="R73" s="546"/>
      <c r="S73" s="546"/>
      <c r="T73" s="546"/>
      <c r="U73" s="546"/>
      <c r="V73" s="546"/>
      <c r="W73" s="546"/>
      <c r="X73" s="546"/>
      <c r="Y73" s="546"/>
      <c r="Z73" s="546"/>
      <c r="AA73" s="546"/>
      <c r="AB73" s="546"/>
      <c r="AC73" s="546"/>
      <c r="AD73" s="546"/>
      <c r="AE73" s="546"/>
      <c r="AF73" s="546"/>
      <c r="AG73" s="546"/>
      <c r="AH73" s="546"/>
      <c r="AI73" s="546"/>
      <c r="AJ73" s="546"/>
      <c r="AK73" s="546"/>
      <c r="AL73" s="546"/>
      <c r="AM73" s="546"/>
      <c r="AN73" s="546"/>
      <c r="AO73" s="546"/>
      <c r="AP73" s="546"/>
      <c r="AQ73" s="546"/>
      <c r="AR73" s="546"/>
      <c r="AS73" s="546"/>
      <c r="AT73" s="546"/>
      <c r="AU73" s="546"/>
      <c r="AV73" s="546"/>
      <c r="AW73" s="546"/>
      <c r="AX73" s="546"/>
      <c r="AY73" s="546"/>
      <c r="AZ73" s="546"/>
      <c r="BA73" s="546"/>
      <c r="BB73" s="546"/>
      <c r="BC73" s="546"/>
      <c r="BD73" s="546"/>
      <c r="BE73" s="546"/>
      <c r="BF73" s="546"/>
      <c r="BG73" s="546"/>
      <c r="BH73" s="546"/>
      <c r="BI73" s="546"/>
      <c r="BJ73" s="546"/>
      <c r="BK73" s="546"/>
      <c r="BL73" s="546"/>
      <c r="BM73" s="546"/>
      <c r="BN73" s="546"/>
      <c r="BO73" s="546"/>
      <c r="BP73" s="546"/>
      <c r="BQ73" s="546"/>
      <c r="BR73" s="546"/>
      <c r="BS73" s="546"/>
      <c r="BT73" s="546"/>
      <c r="BU73" s="546"/>
      <c r="BV73" s="546"/>
      <c r="BW73" s="546"/>
      <c r="BX73" s="546"/>
      <c r="BY73" s="546"/>
      <c r="BZ73" s="546"/>
      <c r="CA73" s="546"/>
      <c r="CB73" s="546"/>
      <c r="CC73" s="546"/>
      <c r="CD73" s="546"/>
      <c r="CE73" s="546"/>
      <c r="CF73" s="546"/>
      <c r="CG73" s="546"/>
      <c r="CH73" s="546"/>
      <c r="CI73" s="546"/>
      <c r="CJ73" s="546"/>
      <c r="CK73" s="546"/>
      <c r="CL73" s="546"/>
      <c r="CM73" s="546"/>
      <c r="CN73" s="546"/>
      <c r="CO73" s="546"/>
      <c r="CP73" s="546"/>
      <c r="CQ73" s="546"/>
    </row>
    <row r="74" spans="1:95" ht="45">
      <c r="A74" s="75" t="s">
        <v>170</v>
      </c>
      <c r="B74" s="113"/>
      <c r="C74" s="99">
        <v>87531</v>
      </c>
      <c r="D74" s="118" t="s">
        <v>168</v>
      </c>
      <c r="E74" s="74" t="s">
        <v>743</v>
      </c>
      <c r="F74" s="77">
        <f>'MEMORIA DE CALCULO'!J188</f>
        <v>149.68600000000001</v>
      </c>
      <c r="G74" s="74">
        <v>24.76</v>
      </c>
      <c r="H74" s="107">
        <f t="shared" si="2"/>
        <v>3706.3244</v>
      </c>
      <c r="I74" s="22"/>
      <c r="J74" s="628"/>
      <c r="K74" s="638"/>
      <c r="L74" s="636"/>
      <c r="M74" s="160"/>
      <c r="N74" s="629"/>
      <c r="O74" s="636"/>
      <c r="P74" s="636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2"/>
      <c r="AM74" s="22"/>
      <c r="AN74" s="22"/>
      <c r="AO74" s="22"/>
      <c r="AP74" s="22"/>
      <c r="AQ74" s="22"/>
      <c r="AR74" s="22"/>
      <c r="AS74" s="22"/>
      <c r="AT74" s="22"/>
      <c r="AU74" s="22"/>
      <c r="AV74" s="22"/>
      <c r="AW74" s="22"/>
      <c r="AX74" s="22"/>
      <c r="AY74" s="22"/>
      <c r="AZ74" s="22"/>
      <c r="BA74" s="22"/>
      <c r="BB74" s="22"/>
      <c r="BC74" s="22"/>
      <c r="BD74" s="22"/>
      <c r="BE74" s="22"/>
      <c r="BF74" s="22"/>
      <c r="BG74" s="22"/>
      <c r="BH74" s="22"/>
      <c r="BI74" s="22"/>
      <c r="BJ74" s="22"/>
      <c r="BK74" s="22"/>
      <c r="BL74" s="22"/>
      <c r="BM74" s="22"/>
      <c r="BN74" s="22"/>
      <c r="BO74" s="22"/>
      <c r="BP74" s="22"/>
      <c r="BQ74" s="22"/>
      <c r="BR74" s="22"/>
      <c r="BS74" s="22"/>
      <c r="BT74" s="22"/>
      <c r="BU74" s="22"/>
      <c r="BV74" s="22"/>
      <c r="BW74" s="22"/>
      <c r="BX74" s="22"/>
      <c r="BY74" s="22"/>
      <c r="BZ74" s="22"/>
      <c r="CA74" s="22"/>
      <c r="CB74" s="22"/>
      <c r="CC74" s="22"/>
      <c r="CD74" s="22"/>
      <c r="CE74" s="22"/>
      <c r="CF74" s="22"/>
      <c r="CG74" s="22"/>
      <c r="CH74" s="22"/>
      <c r="CI74" s="22"/>
      <c r="CJ74" s="22"/>
      <c r="CK74" s="22"/>
      <c r="CL74" s="22"/>
      <c r="CM74" s="22"/>
      <c r="CN74" s="22"/>
      <c r="CO74" s="22"/>
      <c r="CP74" s="22"/>
      <c r="CQ74" s="22"/>
    </row>
    <row r="75" spans="1:95" ht="45">
      <c r="A75" s="75" t="s">
        <v>171</v>
      </c>
      <c r="B75" s="113"/>
      <c r="C75" s="99">
        <v>87529</v>
      </c>
      <c r="D75" s="118" t="s">
        <v>169</v>
      </c>
      <c r="E75" s="74" t="s">
        <v>743</v>
      </c>
      <c r="F75" s="77">
        <f>'MEMORIA DE CALCULO'!J198</f>
        <v>318.65880000000004</v>
      </c>
      <c r="G75" s="74">
        <v>25.73</v>
      </c>
      <c r="H75" s="107">
        <f t="shared" si="2"/>
        <v>8199.1218000000008</v>
      </c>
      <c r="I75" s="22"/>
      <c r="J75" s="628"/>
      <c r="K75" s="638"/>
      <c r="L75" s="636"/>
      <c r="M75" s="160"/>
      <c r="N75" s="629"/>
      <c r="O75" s="636"/>
      <c r="P75" s="636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  <c r="AM75" s="22"/>
      <c r="AN75" s="22"/>
      <c r="AO75" s="22"/>
      <c r="AP75" s="22"/>
      <c r="AQ75" s="22"/>
      <c r="AR75" s="22"/>
      <c r="AS75" s="22"/>
      <c r="AT75" s="22"/>
      <c r="AU75" s="22"/>
      <c r="AV75" s="22"/>
      <c r="AW75" s="22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22"/>
      <c r="BS75" s="22"/>
      <c r="BT75" s="22"/>
      <c r="BU75" s="22"/>
      <c r="BV75" s="22"/>
      <c r="BW75" s="22"/>
      <c r="BX75" s="22"/>
      <c r="BY75" s="22"/>
      <c r="BZ75" s="22"/>
      <c r="CA75" s="22"/>
      <c r="CB75" s="22"/>
      <c r="CC75" s="22"/>
      <c r="CD75" s="22"/>
      <c r="CE75" s="22"/>
      <c r="CF75" s="22"/>
      <c r="CG75" s="22"/>
      <c r="CH75" s="22"/>
      <c r="CI75" s="22"/>
      <c r="CJ75" s="22"/>
      <c r="CK75" s="22"/>
      <c r="CL75" s="22"/>
      <c r="CM75" s="22"/>
      <c r="CN75" s="22"/>
      <c r="CO75" s="22"/>
      <c r="CP75" s="22"/>
      <c r="CQ75" s="22"/>
    </row>
    <row r="76" spans="1:95" ht="33.75">
      <c r="A76" s="75" t="s">
        <v>189</v>
      </c>
      <c r="B76" s="114"/>
      <c r="C76" s="84">
        <v>87775</v>
      </c>
      <c r="D76" s="118" t="s">
        <v>188</v>
      </c>
      <c r="E76" s="74" t="s">
        <v>743</v>
      </c>
      <c r="F76" s="77">
        <f>'MEMORIA DE CALCULO'!J210</f>
        <v>305.3537</v>
      </c>
      <c r="G76" s="74">
        <v>39.58</v>
      </c>
      <c r="H76" s="107">
        <f t="shared" si="2"/>
        <v>12085.753000000001</v>
      </c>
      <c r="I76" s="22"/>
      <c r="J76" s="628"/>
      <c r="K76" s="638"/>
      <c r="L76" s="636"/>
      <c r="M76" s="160"/>
      <c r="N76" s="629"/>
      <c r="O76" s="636"/>
      <c r="P76" s="636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  <c r="AR76" s="22"/>
      <c r="AS76" s="22"/>
      <c r="AT76" s="22"/>
      <c r="AU76" s="22"/>
      <c r="AV76" s="22"/>
      <c r="AW76" s="22"/>
      <c r="AX76" s="22"/>
      <c r="AY76" s="22"/>
      <c r="AZ76" s="22"/>
      <c r="BA76" s="22"/>
      <c r="BB76" s="22"/>
      <c r="BC76" s="22"/>
      <c r="BD76" s="22"/>
      <c r="BE76" s="22"/>
      <c r="BF76" s="22"/>
      <c r="BG76" s="22"/>
      <c r="BH76" s="22"/>
      <c r="BI76" s="22"/>
      <c r="BJ76" s="22"/>
      <c r="BK76" s="22"/>
      <c r="BL76" s="22"/>
      <c r="BM76" s="22"/>
      <c r="BN76" s="22"/>
      <c r="BO76" s="22"/>
      <c r="BP76" s="22"/>
      <c r="BQ76" s="22"/>
      <c r="BR76" s="22"/>
      <c r="BS76" s="22"/>
      <c r="BT76" s="22"/>
      <c r="BU76" s="22"/>
      <c r="BV76" s="22"/>
      <c r="BW76" s="22"/>
      <c r="BX76" s="22"/>
      <c r="BY76" s="22"/>
      <c r="BZ76" s="22"/>
      <c r="CA76" s="22"/>
      <c r="CB76" s="22"/>
      <c r="CC76" s="22"/>
      <c r="CD76" s="22"/>
      <c r="CE76" s="22"/>
      <c r="CF76" s="22"/>
      <c r="CG76" s="22"/>
      <c r="CH76" s="22"/>
      <c r="CI76" s="22"/>
      <c r="CJ76" s="22"/>
      <c r="CK76" s="22"/>
      <c r="CL76" s="22"/>
      <c r="CM76" s="22"/>
      <c r="CN76" s="22"/>
      <c r="CO76" s="22"/>
      <c r="CP76" s="22"/>
      <c r="CQ76" s="22"/>
    </row>
    <row r="77" spans="1:95">
      <c r="A77" s="389" t="s">
        <v>859</v>
      </c>
      <c r="B77" s="390"/>
      <c r="C77" s="391"/>
      <c r="D77" s="392" t="s">
        <v>172</v>
      </c>
      <c r="E77" s="390"/>
      <c r="F77" s="393"/>
      <c r="G77" s="394"/>
      <c r="H77" s="395"/>
      <c r="I77" s="22"/>
      <c r="J77" s="628"/>
      <c r="K77" s="638"/>
      <c r="L77" s="636"/>
      <c r="M77" s="636"/>
      <c r="N77" s="629"/>
      <c r="O77" s="636"/>
      <c r="P77" s="636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  <c r="AN77" s="22"/>
      <c r="AO77" s="22"/>
      <c r="AP77" s="22"/>
      <c r="AQ77" s="22"/>
      <c r="AR77" s="22"/>
      <c r="AS77" s="22"/>
      <c r="AT77" s="22"/>
      <c r="AU77" s="22"/>
      <c r="AV77" s="22"/>
      <c r="AW77" s="22"/>
      <c r="AX77" s="22"/>
      <c r="AY77" s="22"/>
      <c r="AZ77" s="22"/>
      <c r="BA77" s="22"/>
      <c r="BB77" s="22"/>
      <c r="BC77" s="22"/>
      <c r="BD77" s="22"/>
      <c r="BE77" s="22"/>
      <c r="BF77" s="22"/>
      <c r="BG77" s="22"/>
      <c r="BH77" s="22"/>
      <c r="BI77" s="22"/>
      <c r="BJ77" s="22"/>
      <c r="BK77" s="22"/>
      <c r="BL77" s="22"/>
      <c r="BM77" s="22"/>
      <c r="BN77" s="22"/>
      <c r="BO77" s="22"/>
      <c r="BP77" s="22"/>
      <c r="BQ77" s="22"/>
      <c r="BR77" s="22"/>
      <c r="BS77" s="22"/>
      <c r="BT77" s="22"/>
      <c r="BU77" s="22"/>
      <c r="BV77" s="22"/>
      <c r="BW77" s="22"/>
      <c r="BX77" s="22"/>
      <c r="BY77" s="22"/>
      <c r="BZ77" s="22"/>
      <c r="CA77" s="22"/>
      <c r="CB77" s="22"/>
      <c r="CC77" s="22"/>
      <c r="CD77" s="22"/>
      <c r="CE77" s="22"/>
      <c r="CF77" s="22"/>
      <c r="CG77" s="22"/>
      <c r="CH77" s="22"/>
      <c r="CI77" s="22"/>
      <c r="CJ77" s="22"/>
      <c r="CK77" s="22"/>
      <c r="CL77" s="22"/>
      <c r="CM77" s="22"/>
      <c r="CN77" s="22"/>
      <c r="CO77" s="22"/>
      <c r="CP77" s="22"/>
      <c r="CQ77" s="22"/>
    </row>
    <row r="78" spans="1:95" ht="33.75">
      <c r="A78" s="74" t="s">
        <v>193</v>
      </c>
      <c r="B78" s="388"/>
      <c r="C78" s="74">
        <v>87243</v>
      </c>
      <c r="D78" s="100" t="s">
        <v>174</v>
      </c>
      <c r="E78" s="74" t="s">
        <v>743</v>
      </c>
      <c r="F78" s="94">
        <f>'MEMORIA DE CALCULO'!J213</f>
        <v>16.989999999999998</v>
      </c>
      <c r="G78" s="74">
        <v>191.51</v>
      </c>
      <c r="H78" s="107">
        <f t="shared" si="2"/>
        <v>3253.7548999999995</v>
      </c>
      <c r="I78" s="22"/>
      <c r="J78" s="628"/>
      <c r="K78" s="638"/>
      <c r="L78" s="636"/>
      <c r="M78" s="636"/>
      <c r="N78" s="629"/>
      <c r="O78" s="636"/>
      <c r="P78" s="636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  <c r="AT78" s="22"/>
      <c r="AU78" s="22"/>
      <c r="AV78" s="22"/>
      <c r="AW78" s="22"/>
      <c r="AX78" s="22"/>
      <c r="AY78" s="22"/>
      <c r="AZ78" s="22"/>
      <c r="BA78" s="22"/>
      <c r="BB78" s="22"/>
      <c r="BC78" s="22"/>
      <c r="BD78" s="22"/>
      <c r="BE78" s="22"/>
      <c r="BF78" s="22"/>
      <c r="BG78" s="22"/>
      <c r="BH78" s="22"/>
      <c r="BI78" s="22"/>
      <c r="BJ78" s="22"/>
      <c r="BK78" s="22"/>
      <c r="BL78" s="22"/>
      <c r="BM78" s="22"/>
      <c r="BN78" s="22"/>
      <c r="BO78" s="22"/>
      <c r="BP78" s="22"/>
      <c r="BQ78" s="22"/>
      <c r="BR78" s="22"/>
      <c r="BS78" s="22"/>
      <c r="BT78" s="22"/>
      <c r="BU78" s="22"/>
      <c r="BV78" s="22"/>
      <c r="BW78" s="22"/>
      <c r="BX78" s="22"/>
      <c r="BY78" s="22"/>
      <c r="BZ78" s="22"/>
      <c r="CA78" s="22"/>
      <c r="CB78" s="22"/>
      <c r="CC78" s="22"/>
      <c r="CD78" s="22"/>
      <c r="CE78" s="22"/>
      <c r="CF78" s="22"/>
      <c r="CG78" s="22"/>
      <c r="CH78" s="22"/>
      <c r="CI78" s="22"/>
      <c r="CJ78" s="22"/>
      <c r="CK78" s="22"/>
      <c r="CL78" s="22"/>
      <c r="CM78" s="22"/>
      <c r="CN78" s="22"/>
      <c r="CO78" s="22"/>
      <c r="CP78" s="22"/>
      <c r="CQ78" s="22"/>
    </row>
    <row r="79" spans="1:95" ht="33.75">
      <c r="A79" s="74" t="s">
        <v>194</v>
      </c>
      <c r="B79" s="113"/>
      <c r="C79" s="99">
        <v>87265</v>
      </c>
      <c r="D79" s="118" t="s">
        <v>173</v>
      </c>
      <c r="E79" s="74" t="s">
        <v>743</v>
      </c>
      <c r="F79" s="77">
        <f>'MEMORIA DE CALCULO'!J220</f>
        <v>149.68600000000001</v>
      </c>
      <c r="G79" s="74">
        <v>55.88</v>
      </c>
      <c r="H79" s="107">
        <f t="shared" si="2"/>
        <v>8364.6772000000001</v>
      </c>
      <c r="I79" s="22"/>
      <c r="J79" s="628"/>
      <c r="K79" s="638"/>
      <c r="L79" s="636"/>
      <c r="M79" s="636"/>
      <c r="N79" s="629"/>
      <c r="O79" s="636"/>
      <c r="P79" s="636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/>
      <c r="AX79" s="22"/>
      <c r="AY79" s="22"/>
      <c r="AZ79" s="22"/>
      <c r="BA79" s="22"/>
      <c r="BB79" s="22"/>
      <c r="BC79" s="22"/>
      <c r="BD79" s="22"/>
      <c r="BE79" s="22"/>
      <c r="BF79" s="22"/>
      <c r="BG79" s="22"/>
      <c r="BH79" s="22"/>
      <c r="BI79" s="22"/>
      <c r="BJ79" s="22"/>
      <c r="BK79" s="22"/>
      <c r="BL79" s="22"/>
      <c r="BM79" s="22"/>
      <c r="BN79" s="22"/>
      <c r="BO79" s="22"/>
      <c r="BP79" s="22"/>
      <c r="BQ79" s="22"/>
      <c r="BR79" s="22"/>
      <c r="BS79" s="22"/>
      <c r="BT79" s="22"/>
      <c r="BU79" s="22"/>
      <c r="BV79" s="22"/>
      <c r="BW79" s="22"/>
      <c r="BX79" s="22"/>
      <c r="BY79" s="22"/>
      <c r="BZ79" s="22"/>
      <c r="CA79" s="22"/>
      <c r="CB79" s="22"/>
      <c r="CC79" s="22"/>
      <c r="CD79" s="22"/>
      <c r="CE79" s="22"/>
      <c r="CF79" s="22"/>
      <c r="CG79" s="22"/>
      <c r="CH79" s="22"/>
      <c r="CI79" s="22"/>
      <c r="CJ79" s="22"/>
      <c r="CK79" s="22"/>
      <c r="CL79" s="22"/>
      <c r="CM79" s="22"/>
      <c r="CN79" s="22"/>
      <c r="CO79" s="22"/>
      <c r="CP79" s="22"/>
      <c r="CQ79" s="22"/>
    </row>
    <row r="80" spans="1:95" ht="33.75">
      <c r="A80" s="74" t="s">
        <v>655</v>
      </c>
      <c r="B80" s="114"/>
      <c r="C80" s="84">
        <v>84088</v>
      </c>
      <c r="D80" s="116" t="s">
        <v>323</v>
      </c>
      <c r="E80" s="76" t="s">
        <v>758</v>
      </c>
      <c r="F80" s="78">
        <f>'MEMORIA DE CALCULO'!G225</f>
        <v>10</v>
      </c>
      <c r="G80" s="94">
        <v>57.79</v>
      </c>
      <c r="H80" s="107">
        <f t="shared" si="2"/>
        <v>577.9</v>
      </c>
      <c r="I80" s="22"/>
      <c r="J80" s="628"/>
      <c r="K80" s="638"/>
      <c r="L80" s="636"/>
      <c r="M80" s="636"/>
      <c r="N80" s="629"/>
      <c r="O80" s="636"/>
      <c r="P80" s="636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  <c r="AH80" s="22"/>
      <c r="AI80" s="22"/>
      <c r="AJ80" s="22"/>
      <c r="AK80" s="22"/>
      <c r="AL80" s="22"/>
      <c r="AM80" s="22"/>
      <c r="AN80" s="22"/>
      <c r="AO80" s="22"/>
      <c r="AP80" s="22"/>
      <c r="AQ80" s="22"/>
      <c r="AR80" s="22"/>
      <c r="AS80" s="22"/>
      <c r="AT80" s="22"/>
      <c r="AU80" s="22"/>
      <c r="AV80" s="22"/>
      <c r="AW80" s="22"/>
      <c r="AX80" s="22"/>
      <c r="AY80" s="22"/>
      <c r="AZ80" s="22"/>
      <c r="BA80" s="22"/>
      <c r="BB80" s="22"/>
      <c r="BC80" s="22"/>
      <c r="BD80" s="22"/>
      <c r="BE80" s="22"/>
      <c r="BF80" s="22"/>
      <c r="BG80" s="22"/>
      <c r="BH80" s="22"/>
      <c r="BI80" s="22"/>
      <c r="BJ80" s="22"/>
      <c r="BK80" s="22"/>
      <c r="BL80" s="22"/>
      <c r="BM80" s="22"/>
      <c r="BN80" s="22"/>
      <c r="BO80" s="22"/>
      <c r="BP80" s="22"/>
      <c r="BQ80" s="22"/>
      <c r="BR80" s="22"/>
      <c r="BS80" s="22"/>
      <c r="BT80" s="22"/>
      <c r="BU80" s="22"/>
      <c r="BV80" s="22"/>
      <c r="BW80" s="22"/>
      <c r="BX80" s="22"/>
      <c r="BY80" s="22"/>
      <c r="BZ80" s="22"/>
      <c r="CA80" s="22"/>
      <c r="CB80" s="22"/>
      <c r="CC80" s="22"/>
      <c r="CD80" s="22"/>
      <c r="CE80" s="22"/>
      <c r="CF80" s="22"/>
      <c r="CG80" s="22"/>
      <c r="CH80" s="22"/>
      <c r="CI80" s="22"/>
      <c r="CJ80" s="22"/>
      <c r="CK80" s="22"/>
      <c r="CL80" s="22"/>
      <c r="CM80" s="22"/>
      <c r="CN80" s="22"/>
      <c r="CO80" s="22"/>
      <c r="CP80" s="22"/>
      <c r="CQ80" s="22"/>
    </row>
    <row r="81" spans="1:95">
      <c r="A81" s="389" t="s">
        <v>201</v>
      </c>
      <c r="B81" s="390"/>
      <c r="C81" s="391"/>
      <c r="D81" s="392" t="s">
        <v>202</v>
      </c>
      <c r="E81" s="390"/>
      <c r="F81" s="393"/>
      <c r="G81" s="394"/>
      <c r="H81" s="395"/>
      <c r="I81" s="22"/>
      <c r="J81" s="628"/>
      <c r="K81" s="638"/>
      <c r="L81" s="636"/>
      <c r="M81" s="636"/>
      <c r="N81" s="629"/>
      <c r="O81" s="636"/>
      <c r="P81" s="636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2"/>
      <c r="AH81" s="22"/>
      <c r="AI81" s="22"/>
      <c r="AJ81" s="22"/>
      <c r="AK81" s="22"/>
      <c r="AL81" s="22"/>
      <c r="AM81" s="22"/>
      <c r="AN81" s="22"/>
      <c r="AO81" s="22"/>
      <c r="AP81" s="22"/>
      <c r="AQ81" s="22"/>
      <c r="AR81" s="22"/>
      <c r="AS81" s="22"/>
      <c r="AT81" s="22"/>
      <c r="AU81" s="22"/>
      <c r="AV81" s="22"/>
      <c r="AW81" s="22"/>
      <c r="AX81" s="22"/>
      <c r="AY81" s="22"/>
      <c r="AZ81" s="22"/>
      <c r="BA81" s="22"/>
      <c r="BB81" s="22"/>
      <c r="BC81" s="22"/>
      <c r="BD81" s="22"/>
      <c r="BE81" s="22"/>
      <c r="BF81" s="22"/>
      <c r="BG81" s="22"/>
      <c r="BH81" s="22"/>
      <c r="BI81" s="22"/>
      <c r="BJ81" s="22"/>
      <c r="BK81" s="22"/>
      <c r="BL81" s="22"/>
      <c r="BM81" s="22"/>
      <c r="BN81" s="22"/>
      <c r="BO81" s="22"/>
      <c r="BP81" s="22"/>
      <c r="BQ81" s="22"/>
      <c r="BR81" s="22"/>
      <c r="BS81" s="22"/>
      <c r="BT81" s="22"/>
      <c r="BU81" s="22"/>
      <c r="BV81" s="22"/>
      <c r="BW81" s="22"/>
      <c r="BX81" s="22"/>
      <c r="BY81" s="22"/>
      <c r="BZ81" s="22"/>
      <c r="CA81" s="22"/>
      <c r="CB81" s="22"/>
      <c r="CC81" s="22"/>
      <c r="CD81" s="22"/>
      <c r="CE81" s="22"/>
      <c r="CF81" s="22"/>
      <c r="CG81" s="22"/>
      <c r="CH81" s="22"/>
      <c r="CI81" s="22"/>
      <c r="CJ81" s="22"/>
      <c r="CK81" s="22"/>
      <c r="CL81" s="22"/>
      <c r="CM81" s="22"/>
      <c r="CN81" s="22"/>
      <c r="CO81" s="22"/>
      <c r="CP81" s="22"/>
      <c r="CQ81" s="22"/>
    </row>
    <row r="82" spans="1:95" ht="22.5">
      <c r="A82" s="74" t="s">
        <v>203</v>
      </c>
      <c r="B82" s="114"/>
      <c r="C82" s="84" t="s">
        <v>204</v>
      </c>
      <c r="D82" s="118" t="s">
        <v>205</v>
      </c>
      <c r="E82" s="74" t="s">
        <v>743</v>
      </c>
      <c r="F82" s="77">
        <f>'MEMORIA DE CALCULO'!J227</f>
        <v>142.48999999999995</v>
      </c>
      <c r="G82" s="78">
        <v>31.45</v>
      </c>
      <c r="H82" s="107">
        <f t="shared" si="2"/>
        <v>4481.3105000000005</v>
      </c>
      <c r="I82" s="22"/>
      <c r="J82" s="628"/>
      <c r="K82" s="638"/>
      <c r="L82" s="636"/>
      <c r="M82" s="636"/>
      <c r="N82" s="629"/>
      <c r="O82" s="642"/>
      <c r="P82" s="636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2"/>
      <c r="BK82" s="22"/>
      <c r="BL82" s="22"/>
      <c r="BM82" s="22"/>
      <c r="BN82" s="22"/>
      <c r="BO82" s="22"/>
      <c r="BP82" s="22"/>
      <c r="BQ82" s="22"/>
      <c r="BR82" s="22"/>
      <c r="BS82" s="22"/>
      <c r="BT82" s="22"/>
      <c r="BU82" s="22"/>
      <c r="BV82" s="22"/>
      <c r="BW82" s="22"/>
      <c r="BX82" s="22"/>
      <c r="BY82" s="22"/>
      <c r="BZ82" s="22"/>
      <c r="CA82" s="22"/>
      <c r="CB82" s="22"/>
      <c r="CC82" s="22"/>
      <c r="CD82" s="22"/>
      <c r="CE82" s="22"/>
      <c r="CF82" s="22"/>
      <c r="CG82" s="22"/>
      <c r="CH82" s="22"/>
      <c r="CI82" s="22"/>
      <c r="CJ82" s="22"/>
      <c r="CK82" s="22"/>
      <c r="CL82" s="22"/>
      <c r="CM82" s="22"/>
      <c r="CN82" s="22"/>
      <c r="CO82" s="22"/>
      <c r="CP82" s="22"/>
      <c r="CQ82" s="22"/>
    </row>
    <row r="83" spans="1:95" s="29" customFormat="1">
      <c r="A83" s="699" t="s">
        <v>860</v>
      </c>
      <c r="B83" s="700"/>
      <c r="C83" s="700"/>
      <c r="D83" s="700"/>
      <c r="E83" s="700"/>
      <c r="F83" s="700"/>
      <c r="G83" s="701"/>
      <c r="H83" s="378">
        <f>SUM(H72:H82)</f>
        <v>44068.4162</v>
      </c>
      <c r="I83" s="546"/>
      <c r="J83" s="628"/>
      <c r="K83" s="638"/>
      <c r="L83" s="643"/>
      <c r="M83" s="643"/>
      <c r="N83" s="629"/>
      <c r="O83" s="643"/>
      <c r="P83" s="643"/>
      <c r="Q83" s="546"/>
      <c r="R83" s="546"/>
      <c r="S83" s="546"/>
      <c r="T83" s="546"/>
      <c r="U83" s="546"/>
      <c r="V83" s="546"/>
      <c r="W83" s="546"/>
      <c r="X83" s="546"/>
      <c r="Y83" s="546"/>
      <c r="Z83" s="546"/>
      <c r="AA83" s="546"/>
      <c r="AB83" s="546"/>
      <c r="AC83" s="546"/>
      <c r="AD83" s="546"/>
      <c r="AE83" s="546"/>
      <c r="AF83" s="546"/>
      <c r="AG83" s="546"/>
      <c r="AH83" s="546"/>
      <c r="AI83" s="546"/>
      <c r="AJ83" s="546"/>
      <c r="AK83" s="546"/>
      <c r="AL83" s="546"/>
      <c r="AM83" s="546"/>
      <c r="AN83" s="546"/>
      <c r="AO83" s="546"/>
      <c r="AP83" s="546"/>
      <c r="AQ83" s="546"/>
      <c r="AR83" s="546"/>
      <c r="AS83" s="546"/>
      <c r="AT83" s="546"/>
      <c r="AU83" s="546"/>
      <c r="AV83" s="546"/>
      <c r="AW83" s="546"/>
      <c r="AX83" s="546"/>
      <c r="AY83" s="546"/>
      <c r="AZ83" s="546"/>
      <c r="BA83" s="546"/>
      <c r="BB83" s="546"/>
      <c r="BC83" s="546"/>
      <c r="BD83" s="546"/>
      <c r="BE83" s="546"/>
      <c r="BF83" s="546"/>
      <c r="BG83" s="546"/>
      <c r="BH83" s="546"/>
      <c r="BI83" s="546"/>
      <c r="BJ83" s="546"/>
      <c r="BK83" s="546"/>
      <c r="BL83" s="546"/>
      <c r="BM83" s="546"/>
      <c r="BN83" s="546"/>
      <c r="BO83" s="546"/>
      <c r="BP83" s="546"/>
      <c r="BQ83" s="546"/>
      <c r="BR83" s="546"/>
      <c r="BS83" s="546"/>
      <c r="BT83" s="546"/>
      <c r="BU83" s="546"/>
      <c r="BV83" s="546"/>
      <c r="BW83" s="546"/>
      <c r="BX83" s="546"/>
      <c r="BY83" s="546"/>
      <c r="BZ83" s="546"/>
      <c r="CA83" s="546"/>
      <c r="CB83" s="546"/>
      <c r="CC83" s="546"/>
      <c r="CD83" s="546"/>
      <c r="CE83" s="546"/>
      <c r="CF83" s="546"/>
      <c r="CG83" s="546"/>
      <c r="CH83" s="546"/>
      <c r="CI83" s="546"/>
      <c r="CJ83" s="546"/>
      <c r="CK83" s="546"/>
      <c r="CL83" s="546"/>
      <c r="CM83" s="546"/>
      <c r="CN83" s="546"/>
      <c r="CO83" s="546"/>
      <c r="CP83" s="546"/>
      <c r="CQ83" s="546"/>
    </row>
    <row r="84" spans="1:95" s="29" customFormat="1" ht="12.75" thickBot="1">
      <c r="A84" s="216"/>
      <c r="B84" s="200"/>
      <c r="C84" s="201"/>
      <c r="D84" s="202"/>
      <c r="E84" s="202"/>
      <c r="F84" s="202"/>
      <c r="G84" s="202"/>
      <c r="H84" s="217"/>
      <c r="I84" s="546"/>
      <c r="J84" s="628"/>
      <c r="K84" s="638"/>
      <c r="L84" s="643"/>
      <c r="M84" s="643"/>
      <c r="N84" s="629"/>
      <c r="O84" s="643"/>
      <c r="P84" s="643"/>
      <c r="Q84" s="546"/>
      <c r="R84" s="546"/>
      <c r="S84" s="546"/>
      <c r="T84" s="546"/>
      <c r="U84" s="546"/>
      <c r="V84" s="546"/>
      <c r="W84" s="546"/>
      <c r="X84" s="546"/>
      <c r="Y84" s="546"/>
      <c r="Z84" s="546"/>
      <c r="AA84" s="546"/>
      <c r="AB84" s="546"/>
      <c r="AC84" s="546"/>
      <c r="AD84" s="546"/>
      <c r="AE84" s="546"/>
      <c r="AF84" s="546"/>
      <c r="AG84" s="546"/>
      <c r="AH84" s="546"/>
      <c r="AI84" s="546"/>
      <c r="AJ84" s="546"/>
      <c r="AK84" s="546"/>
      <c r="AL84" s="546"/>
      <c r="AM84" s="546"/>
      <c r="AN84" s="546"/>
      <c r="AO84" s="546"/>
      <c r="AP84" s="546"/>
      <c r="AQ84" s="546"/>
      <c r="AR84" s="546"/>
      <c r="AS84" s="546"/>
      <c r="AT84" s="546"/>
      <c r="AU84" s="546"/>
      <c r="AV84" s="546"/>
      <c r="AW84" s="546"/>
      <c r="AX84" s="546"/>
      <c r="AY84" s="546"/>
      <c r="AZ84" s="546"/>
      <c r="BA84" s="546"/>
      <c r="BB84" s="546"/>
      <c r="BC84" s="546"/>
      <c r="BD84" s="546"/>
      <c r="BE84" s="546"/>
      <c r="BF84" s="546"/>
      <c r="BG84" s="546"/>
      <c r="BH84" s="546"/>
      <c r="BI84" s="546"/>
      <c r="BJ84" s="546"/>
      <c r="BK84" s="546"/>
      <c r="BL84" s="546"/>
      <c r="BM84" s="546"/>
      <c r="BN84" s="546"/>
      <c r="BO84" s="546"/>
      <c r="BP84" s="546"/>
      <c r="BQ84" s="546"/>
      <c r="BR84" s="546"/>
      <c r="BS84" s="546"/>
      <c r="BT84" s="546"/>
      <c r="BU84" s="546"/>
      <c r="BV84" s="546"/>
      <c r="BW84" s="546"/>
      <c r="BX84" s="546"/>
      <c r="BY84" s="546"/>
      <c r="BZ84" s="546"/>
      <c r="CA84" s="546"/>
      <c r="CB84" s="546"/>
      <c r="CC84" s="546"/>
      <c r="CD84" s="546"/>
      <c r="CE84" s="546"/>
      <c r="CF84" s="546"/>
      <c r="CG84" s="546"/>
      <c r="CH84" s="546"/>
      <c r="CI84" s="546"/>
      <c r="CJ84" s="546"/>
      <c r="CK84" s="546"/>
      <c r="CL84" s="546"/>
      <c r="CM84" s="546"/>
      <c r="CN84" s="546"/>
      <c r="CO84" s="546"/>
      <c r="CP84" s="546"/>
      <c r="CQ84" s="546"/>
    </row>
    <row r="85" spans="1:95" s="22" customFormat="1">
      <c r="A85" s="725">
        <v>8</v>
      </c>
      <c r="B85" s="726"/>
      <c r="C85" s="727"/>
      <c r="D85" s="523" t="s">
        <v>200</v>
      </c>
      <c r="E85" s="524"/>
      <c r="F85" s="525"/>
      <c r="G85" s="526"/>
      <c r="H85" s="527"/>
      <c r="J85" s="628"/>
      <c r="K85" s="638"/>
      <c r="L85" s="636"/>
      <c r="M85" s="636"/>
      <c r="N85" s="629"/>
      <c r="O85" s="636"/>
      <c r="P85" s="636"/>
    </row>
    <row r="86" spans="1:95" s="22" customFormat="1">
      <c r="A86" s="76" t="s">
        <v>861</v>
      </c>
      <c r="B86" s="119"/>
      <c r="C86" s="119">
        <v>72117</v>
      </c>
      <c r="D86" s="89" t="s">
        <v>795</v>
      </c>
      <c r="E86" s="76" t="s">
        <v>743</v>
      </c>
      <c r="F86" s="78">
        <f>'MEMORIA DE CALCULO'!J232</f>
        <v>11.151</v>
      </c>
      <c r="G86" s="74">
        <v>107.49</v>
      </c>
      <c r="H86" s="107">
        <f>ROUND(F86,2)*ROUND(G86,2)</f>
        <v>1198.5135</v>
      </c>
      <c r="J86" s="628"/>
      <c r="K86" s="638"/>
      <c r="L86" s="636"/>
      <c r="M86" s="636"/>
      <c r="N86" s="629"/>
      <c r="O86" s="636"/>
      <c r="P86" s="636"/>
    </row>
    <row r="87" spans="1:95" s="22" customFormat="1" ht="22.5">
      <c r="A87" s="76" t="s">
        <v>862</v>
      </c>
      <c r="B87" s="119"/>
      <c r="C87" s="119" t="s">
        <v>211</v>
      </c>
      <c r="D87" s="89" t="s">
        <v>212</v>
      </c>
      <c r="E87" s="76" t="s">
        <v>743</v>
      </c>
      <c r="F87" s="78">
        <f>'MEMORIA DE CALCULO'!J236</f>
        <v>1.6</v>
      </c>
      <c r="G87" s="74">
        <v>405.35</v>
      </c>
      <c r="H87" s="107">
        <f>ROUND(F87,2)*ROUND(G87,2)</f>
        <v>648.56000000000006</v>
      </c>
      <c r="J87" s="628"/>
      <c r="K87" s="638"/>
      <c r="L87" s="636"/>
      <c r="M87" s="636"/>
      <c r="N87" s="629"/>
      <c r="O87" s="642"/>
      <c r="P87" s="636"/>
    </row>
    <row r="88" spans="1:95" s="22" customFormat="1">
      <c r="A88" s="728" t="s">
        <v>865</v>
      </c>
      <c r="B88" s="729"/>
      <c r="C88" s="729"/>
      <c r="D88" s="729"/>
      <c r="E88" s="729"/>
      <c r="F88" s="729"/>
      <c r="G88" s="730"/>
      <c r="H88" s="522">
        <f>SUM(H86:H87)</f>
        <v>1847.0735</v>
      </c>
      <c r="J88" s="628"/>
      <c r="K88" s="638"/>
      <c r="L88" s="636"/>
      <c r="M88" s="636"/>
      <c r="N88" s="629"/>
      <c r="O88" s="636"/>
      <c r="P88" s="636"/>
    </row>
    <row r="89" spans="1:95" s="22" customFormat="1">
      <c r="A89" s="203"/>
      <c r="B89" s="204"/>
      <c r="C89" s="205"/>
      <c r="D89" s="204"/>
      <c r="E89" s="204"/>
      <c r="F89" s="204"/>
      <c r="G89" s="218"/>
      <c r="H89" s="206"/>
      <c r="J89" s="628"/>
      <c r="K89" s="638"/>
      <c r="L89" s="636"/>
      <c r="M89" s="636"/>
      <c r="N89" s="629"/>
      <c r="O89" s="636"/>
      <c r="P89" s="636"/>
    </row>
    <row r="90" spans="1:95" s="28" customFormat="1">
      <c r="A90" s="702">
        <v>9</v>
      </c>
      <c r="B90" s="703"/>
      <c r="C90" s="704"/>
      <c r="D90" s="367" t="s">
        <v>756</v>
      </c>
      <c r="E90" s="368"/>
      <c r="F90" s="369"/>
      <c r="G90" s="521"/>
      <c r="H90" s="371"/>
      <c r="I90" s="545"/>
      <c r="J90" s="628"/>
      <c r="K90" s="638"/>
      <c r="L90" s="640"/>
      <c r="M90" s="640"/>
      <c r="N90" s="629"/>
      <c r="O90" s="640"/>
      <c r="P90" s="640"/>
      <c r="Q90" s="545"/>
      <c r="R90" s="545"/>
      <c r="S90" s="545"/>
      <c r="T90" s="545"/>
      <c r="U90" s="545"/>
      <c r="V90" s="545"/>
      <c r="W90" s="545"/>
      <c r="X90" s="545"/>
      <c r="Y90" s="545"/>
      <c r="Z90" s="545"/>
      <c r="AA90" s="545"/>
      <c r="AB90" s="545"/>
      <c r="AC90" s="545"/>
      <c r="AD90" s="545"/>
      <c r="AE90" s="545"/>
      <c r="AF90" s="545"/>
      <c r="AG90" s="545"/>
      <c r="AH90" s="545"/>
      <c r="AI90" s="545"/>
      <c r="AJ90" s="545"/>
      <c r="AK90" s="545"/>
      <c r="AL90" s="545"/>
      <c r="AM90" s="545"/>
      <c r="AN90" s="545"/>
      <c r="AO90" s="545"/>
      <c r="AP90" s="545"/>
      <c r="AQ90" s="545"/>
      <c r="AR90" s="545"/>
      <c r="AS90" s="545"/>
      <c r="AT90" s="545"/>
      <c r="AU90" s="545"/>
      <c r="AV90" s="545"/>
      <c r="AW90" s="545"/>
      <c r="AX90" s="545"/>
      <c r="AY90" s="545"/>
      <c r="AZ90" s="545"/>
      <c r="BA90" s="545"/>
      <c r="BB90" s="545"/>
      <c r="BC90" s="545"/>
      <c r="BD90" s="545"/>
      <c r="BE90" s="545"/>
      <c r="BF90" s="545"/>
      <c r="BG90" s="545"/>
      <c r="BH90" s="545"/>
      <c r="BI90" s="545"/>
      <c r="BJ90" s="545"/>
      <c r="BK90" s="545"/>
      <c r="BL90" s="545"/>
      <c r="BM90" s="545"/>
      <c r="BN90" s="545"/>
      <c r="BO90" s="545"/>
      <c r="BP90" s="545"/>
      <c r="BQ90" s="545"/>
      <c r="BR90" s="545"/>
      <c r="BS90" s="545"/>
      <c r="BT90" s="545"/>
      <c r="BU90" s="545"/>
      <c r="BV90" s="545"/>
      <c r="BW90" s="545"/>
      <c r="BX90" s="545"/>
      <c r="BY90" s="545"/>
      <c r="BZ90" s="545"/>
      <c r="CA90" s="545"/>
      <c r="CB90" s="545"/>
      <c r="CC90" s="545"/>
      <c r="CD90" s="545"/>
      <c r="CE90" s="545"/>
      <c r="CF90" s="545"/>
      <c r="CG90" s="545"/>
      <c r="CH90" s="545"/>
      <c r="CI90" s="545"/>
      <c r="CJ90" s="545"/>
      <c r="CK90" s="545"/>
      <c r="CL90" s="545"/>
      <c r="CM90" s="545"/>
      <c r="CN90" s="545"/>
      <c r="CO90" s="545"/>
      <c r="CP90" s="545"/>
      <c r="CQ90" s="545"/>
    </row>
    <row r="91" spans="1:95" s="23" customFormat="1">
      <c r="A91" s="405" t="s">
        <v>866</v>
      </c>
      <c r="B91" s="406"/>
      <c r="C91" s="407"/>
      <c r="D91" s="408" t="s">
        <v>863</v>
      </c>
      <c r="E91" s="405" t="s">
        <v>745</v>
      </c>
      <c r="F91" s="409"/>
      <c r="G91" s="410"/>
      <c r="H91" s="411"/>
      <c r="I91" s="22"/>
      <c r="J91" s="628"/>
      <c r="K91" s="638"/>
      <c r="L91" s="636"/>
      <c r="M91" s="636"/>
      <c r="N91" s="629"/>
      <c r="O91" s="636"/>
      <c r="P91" s="636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2"/>
      <c r="AH91" s="22"/>
      <c r="AI91" s="22"/>
      <c r="AJ91" s="22"/>
      <c r="AK91" s="22"/>
      <c r="AL91" s="22"/>
      <c r="AM91" s="22"/>
      <c r="AN91" s="22"/>
      <c r="AO91" s="22"/>
      <c r="AP91" s="22"/>
      <c r="AQ91" s="22"/>
      <c r="AR91" s="22"/>
      <c r="AS91" s="22"/>
      <c r="AT91" s="22"/>
      <c r="AU91" s="22"/>
      <c r="AV91" s="22"/>
      <c r="AW91" s="22"/>
      <c r="AX91" s="22"/>
      <c r="AY91" s="22"/>
      <c r="AZ91" s="22"/>
      <c r="BA91" s="22"/>
      <c r="BB91" s="22"/>
      <c r="BC91" s="22"/>
      <c r="BD91" s="22"/>
      <c r="BE91" s="22"/>
      <c r="BF91" s="22"/>
      <c r="BG91" s="22"/>
      <c r="BH91" s="22"/>
      <c r="BI91" s="22"/>
      <c r="BJ91" s="22"/>
      <c r="BK91" s="22"/>
      <c r="BL91" s="22"/>
      <c r="BM91" s="22"/>
      <c r="BN91" s="22"/>
      <c r="BO91" s="22"/>
      <c r="BP91" s="22"/>
      <c r="BQ91" s="22"/>
      <c r="BR91" s="22"/>
      <c r="BS91" s="22"/>
      <c r="BT91" s="22"/>
      <c r="BU91" s="22"/>
      <c r="BV91" s="22"/>
      <c r="BW91" s="22"/>
      <c r="BX91" s="22"/>
      <c r="BY91" s="22"/>
      <c r="BZ91" s="22"/>
      <c r="CA91" s="22"/>
      <c r="CB91" s="22"/>
      <c r="CC91" s="22"/>
      <c r="CD91" s="22"/>
      <c r="CE91" s="22"/>
      <c r="CF91" s="22"/>
      <c r="CG91" s="22"/>
      <c r="CH91" s="22"/>
      <c r="CI91" s="22"/>
      <c r="CJ91" s="22"/>
      <c r="CK91" s="22"/>
      <c r="CL91" s="22"/>
      <c r="CM91" s="22"/>
      <c r="CN91" s="22"/>
      <c r="CO91" s="22"/>
      <c r="CP91" s="22"/>
      <c r="CQ91" s="22"/>
    </row>
    <row r="92" spans="1:95" s="277" customFormat="1" ht="22.5">
      <c r="A92" s="140" t="s">
        <v>224</v>
      </c>
      <c r="B92" s="291"/>
      <c r="C92" s="74" t="s">
        <v>964</v>
      </c>
      <c r="D92" s="100" t="s">
        <v>218</v>
      </c>
      <c r="E92" s="74" t="s">
        <v>743</v>
      </c>
      <c r="F92" s="94">
        <f>'MEMORIA DE CALCULO'!H254</f>
        <v>316.40000000000003</v>
      </c>
      <c r="G92" s="70">
        <v>29.88</v>
      </c>
      <c r="H92" s="107">
        <f t="shared" ref="H92:H107" si="3">ROUND(F92,2)*ROUND(G92,2)</f>
        <v>9454.0319999999992</v>
      </c>
      <c r="I92" s="22"/>
      <c r="J92" s="628"/>
      <c r="K92" s="638"/>
      <c r="L92" s="636"/>
      <c r="M92" s="636"/>
      <c r="N92" s="629"/>
      <c r="O92" s="636"/>
      <c r="P92" s="636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  <c r="AF92" s="22"/>
      <c r="AG92" s="22"/>
      <c r="AH92" s="22"/>
      <c r="AI92" s="22"/>
      <c r="AJ92" s="22"/>
      <c r="AK92" s="22"/>
      <c r="AL92" s="22"/>
      <c r="AM92" s="22"/>
      <c r="AN92" s="22"/>
      <c r="AO92" s="22"/>
      <c r="AP92" s="22"/>
      <c r="AQ92" s="22"/>
      <c r="AR92" s="22"/>
      <c r="AS92" s="22"/>
      <c r="AT92" s="22"/>
      <c r="AU92" s="22"/>
      <c r="AV92" s="22"/>
      <c r="AW92" s="22"/>
      <c r="AX92" s="22"/>
      <c r="AY92" s="22"/>
      <c r="AZ92" s="22"/>
      <c r="BA92" s="22"/>
      <c r="BB92" s="22"/>
      <c r="BC92" s="22"/>
      <c r="BD92" s="22"/>
      <c r="BE92" s="22"/>
      <c r="BF92" s="22"/>
      <c r="BG92" s="22"/>
      <c r="BH92" s="22"/>
      <c r="BI92" s="22"/>
      <c r="BJ92" s="22"/>
      <c r="BK92" s="22"/>
      <c r="BL92" s="22"/>
      <c r="BM92" s="22"/>
      <c r="BN92" s="22"/>
      <c r="BO92" s="22"/>
      <c r="BP92" s="22"/>
      <c r="BQ92" s="22"/>
      <c r="BR92" s="22"/>
      <c r="BS92" s="22"/>
      <c r="BT92" s="22"/>
      <c r="BU92" s="22"/>
      <c r="BV92" s="22"/>
      <c r="BW92" s="22"/>
      <c r="BX92" s="22"/>
      <c r="BY92" s="22"/>
      <c r="BZ92" s="22"/>
      <c r="CA92" s="22"/>
      <c r="CB92" s="22"/>
      <c r="CC92" s="22"/>
      <c r="CD92" s="22"/>
      <c r="CE92" s="22"/>
      <c r="CF92" s="22"/>
      <c r="CG92" s="22"/>
      <c r="CH92" s="22"/>
      <c r="CI92" s="22"/>
      <c r="CJ92" s="22"/>
      <c r="CK92" s="22"/>
      <c r="CL92" s="22"/>
      <c r="CM92" s="22"/>
      <c r="CN92" s="22"/>
      <c r="CO92" s="22"/>
      <c r="CP92" s="22"/>
      <c r="CQ92" s="22"/>
    </row>
    <row r="93" spans="1:95" s="23" customFormat="1">
      <c r="A93" s="405" t="s">
        <v>867</v>
      </c>
      <c r="B93" s="406"/>
      <c r="C93" s="412"/>
      <c r="D93" s="413" t="s">
        <v>764</v>
      </c>
      <c r="E93" s="319"/>
      <c r="F93" s="414"/>
      <c r="G93" s="415"/>
      <c r="H93" s="411"/>
      <c r="J93" s="628"/>
      <c r="K93" s="638"/>
      <c r="L93" s="632"/>
      <c r="M93" s="632"/>
      <c r="N93" s="629"/>
      <c r="O93" s="632"/>
      <c r="P93" s="632"/>
    </row>
    <row r="94" spans="1:95" s="23" customFormat="1" ht="33.75">
      <c r="A94" s="207" t="s">
        <v>225</v>
      </c>
      <c r="B94" s="126"/>
      <c r="C94" s="127">
        <v>87620</v>
      </c>
      <c r="D94" s="96" t="s">
        <v>220</v>
      </c>
      <c r="E94" s="90" t="s">
        <v>743</v>
      </c>
      <c r="F94" s="94">
        <f>'MEMORIA DE CALCULO'!F256</f>
        <v>11.99</v>
      </c>
      <c r="G94" s="90">
        <v>25.36</v>
      </c>
      <c r="H94" s="107">
        <f t="shared" si="3"/>
        <v>304.06639999999999</v>
      </c>
      <c r="J94" s="628"/>
      <c r="K94" s="638"/>
      <c r="L94" s="632"/>
      <c r="M94" s="632"/>
      <c r="N94" s="629"/>
      <c r="O94" s="632"/>
      <c r="P94" s="632"/>
    </row>
    <row r="95" spans="1:95" s="23" customFormat="1" ht="33.75">
      <c r="A95" s="207" t="s">
        <v>226</v>
      </c>
      <c r="B95" s="126"/>
      <c r="C95" s="127">
        <v>87650</v>
      </c>
      <c r="D95" s="96" t="s">
        <v>219</v>
      </c>
      <c r="E95" s="90" t="s">
        <v>743</v>
      </c>
      <c r="F95" s="94">
        <f>'MEMORIA DE CALCULO'!G257</f>
        <v>304.41000000000003</v>
      </c>
      <c r="G95" s="90">
        <v>24.02</v>
      </c>
      <c r="H95" s="107">
        <f t="shared" si="3"/>
        <v>7311.9282000000003</v>
      </c>
      <c r="J95" s="628"/>
      <c r="K95" s="638"/>
      <c r="L95" s="632"/>
      <c r="M95" s="632"/>
      <c r="N95" s="629"/>
      <c r="O95" s="632"/>
      <c r="P95" s="632"/>
    </row>
    <row r="96" spans="1:95" s="23" customFormat="1">
      <c r="A96" s="405" t="s">
        <v>868</v>
      </c>
      <c r="B96" s="406"/>
      <c r="C96" s="406"/>
      <c r="D96" s="408" t="s">
        <v>864</v>
      </c>
      <c r="E96" s="319"/>
      <c r="F96" s="414"/>
      <c r="G96" s="415"/>
      <c r="H96" s="411"/>
      <c r="J96" s="628"/>
      <c r="K96" s="638"/>
      <c r="L96" s="632"/>
      <c r="M96" s="632"/>
      <c r="N96" s="629"/>
      <c r="O96" s="632"/>
      <c r="P96" s="632"/>
    </row>
    <row r="97" spans="1:16" s="23" customFormat="1" ht="22.5">
      <c r="A97" s="207" t="s">
        <v>231</v>
      </c>
      <c r="B97" s="126"/>
      <c r="C97" s="126">
        <v>87249</v>
      </c>
      <c r="D97" s="128" t="s">
        <v>227</v>
      </c>
      <c r="E97" s="90" t="s">
        <v>743</v>
      </c>
      <c r="F97" s="94">
        <f>'MEMORIA DE CALCULO'!F259</f>
        <v>11.99</v>
      </c>
      <c r="G97" s="90">
        <v>43.96</v>
      </c>
      <c r="H97" s="107">
        <f t="shared" si="3"/>
        <v>527.08040000000005</v>
      </c>
      <c r="J97" s="628"/>
      <c r="K97" s="638"/>
      <c r="L97" s="632"/>
      <c r="M97" s="632"/>
      <c r="N97" s="629"/>
      <c r="O97" s="632"/>
      <c r="P97" s="632"/>
    </row>
    <row r="98" spans="1:16" s="23" customFormat="1" ht="22.5">
      <c r="A98" s="207" t="s">
        <v>232</v>
      </c>
      <c r="B98" s="126"/>
      <c r="C98" s="126">
        <v>87251</v>
      </c>
      <c r="D98" s="128" t="s">
        <v>228</v>
      </c>
      <c r="E98" s="90" t="s">
        <v>743</v>
      </c>
      <c r="F98" s="94">
        <f>'MEMORIA DE CALCULO'!G260</f>
        <v>304.41000000000003</v>
      </c>
      <c r="G98" s="90">
        <v>30.82</v>
      </c>
      <c r="H98" s="107">
        <f t="shared" si="3"/>
        <v>9381.9162000000015</v>
      </c>
      <c r="J98" s="628"/>
      <c r="K98" s="638"/>
      <c r="L98" s="632"/>
      <c r="M98" s="632"/>
      <c r="N98" s="629"/>
      <c r="O98" s="632"/>
      <c r="P98" s="632"/>
    </row>
    <row r="99" spans="1:16" s="23" customFormat="1">
      <c r="A99" s="405" t="s">
        <v>869</v>
      </c>
      <c r="B99" s="406"/>
      <c r="C99" s="406"/>
      <c r="D99" s="408" t="s">
        <v>757</v>
      </c>
      <c r="E99" s="319"/>
      <c r="F99" s="414"/>
      <c r="G99" s="415"/>
      <c r="H99" s="411"/>
      <c r="J99" s="628"/>
      <c r="K99" s="638"/>
      <c r="L99" s="632"/>
      <c r="M99" s="632"/>
      <c r="N99" s="629"/>
      <c r="O99" s="632"/>
      <c r="P99" s="632"/>
    </row>
    <row r="100" spans="1:16" s="23" customFormat="1">
      <c r="A100" s="207" t="s">
        <v>233</v>
      </c>
      <c r="B100" s="126"/>
      <c r="C100" s="84">
        <v>73675</v>
      </c>
      <c r="D100" s="105" t="s">
        <v>235</v>
      </c>
      <c r="E100" s="90" t="s">
        <v>743</v>
      </c>
      <c r="F100" s="94">
        <f>'MEMORIA DE CALCULO'!G262</f>
        <v>81.2</v>
      </c>
      <c r="G100" s="70">
        <v>71.39</v>
      </c>
      <c r="H100" s="107">
        <f t="shared" si="3"/>
        <v>5796.8680000000004</v>
      </c>
      <c r="J100" s="628"/>
      <c r="K100" s="638"/>
      <c r="L100" s="632"/>
      <c r="M100" s="632"/>
      <c r="N100" s="629"/>
      <c r="O100" s="632"/>
      <c r="P100" s="632"/>
    </row>
    <row r="101" spans="1:16" s="23" customFormat="1" ht="33.75">
      <c r="A101" s="207" t="s">
        <v>234</v>
      </c>
      <c r="B101" s="126"/>
      <c r="C101" s="127" t="s">
        <v>229</v>
      </c>
      <c r="D101" s="129" t="s">
        <v>230</v>
      </c>
      <c r="E101" s="90" t="s">
        <v>743</v>
      </c>
      <c r="F101" s="94">
        <f>'MEMORIA DE CALCULO'!G263</f>
        <v>31.94</v>
      </c>
      <c r="G101" s="70">
        <v>41.21</v>
      </c>
      <c r="H101" s="107">
        <f t="shared" si="3"/>
        <v>1316.2474</v>
      </c>
      <c r="J101" s="628"/>
      <c r="K101" s="638"/>
      <c r="L101" s="632"/>
      <c r="M101" s="632"/>
      <c r="N101" s="629"/>
      <c r="O101" s="632"/>
      <c r="P101" s="632"/>
    </row>
    <row r="102" spans="1:16" s="23" customFormat="1" ht="22.5">
      <c r="A102" s="207" t="s">
        <v>438</v>
      </c>
      <c r="B102" s="126">
        <v>200253</v>
      </c>
      <c r="C102" s="127"/>
      <c r="D102" s="129" t="s">
        <v>439</v>
      </c>
      <c r="E102" s="90" t="s">
        <v>743</v>
      </c>
      <c r="F102" s="94">
        <f>'MEMORIA DE CALCULO'!G264</f>
        <v>9.99</v>
      </c>
      <c r="G102" s="70">
        <v>58.92</v>
      </c>
      <c r="H102" s="107">
        <f>ROUND(F102,2)*ROUND(G102,2)</f>
        <v>588.61080000000004</v>
      </c>
      <c r="J102" s="628"/>
      <c r="K102" s="638"/>
      <c r="L102" s="632"/>
      <c r="M102" s="632"/>
      <c r="N102" s="629"/>
      <c r="O102" s="632"/>
      <c r="P102" s="632"/>
    </row>
    <row r="103" spans="1:16" s="23" customFormat="1" ht="22.5">
      <c r="A103" s="207" t="s">
        <v>298</v>
      </c>
      <c r="B103" s="126">
        <v>130222</v>
      </c>
      <c r="C103" s="127"/>
      <c r="D103" s="129" t="s">
        <v>297</v>
      </c>
      <c r="E103" s="90" t="s">
        <v>743</v>
      </c>
      <c r="F103" s="94">
        <f>'MEMORIA DE CALCULO'!G265</f>
        <v>4.3</v>
      </c>
      <c r="G103" s="70">
        <v>85.43</v>
      </c>
      <c r="H103" s="107">
        <f>ROUND(F103,2)*ROUND(G103,2)</f>
        <v>367.34899999999999</v>
      </c>
      <c r="J103" s="628"/>
      <c r="K103" s="638"/>
      <c r="L103" s="632"/>
      <c r="M103" s="632"/>
      <c r="N103" s="629"/>
      <c r="O103" s="632"/>
      <c r="P103" s="632"/>
    </row>
    <row r="104" spans="1:16" s="23" customFormat="1">
      <c r="A104" s="405" t="s">
        <v>870</v>
      </c>
      <c r="B104" s="406"/>
      <c r="C104" s="406"/>
      <c r="D104" s="408" t="s">
        <v>796</v>
      </c>
      <c r="E104" s="319"/>
      <c r="F104" s="414"/>
      <c r="G104" s="415"/>
      <c r="H104" s="411"/>
      <c r="J104" s="628"/>
      <c r="K104" s="638"/>
      <c r="L104" s="632"/>
      <c r="M104" s="632"/>
      <c r="N104" s="629"/>
      <c r="O104" s="632"/>
      <c r="P104" s="632"/>
    </row>
    <row r="105" spans="1:16" s="23" customFormat="1" ht="22.5">
      <c r="A105" s="207" t="s">
        <v>246</v>
      </c>
      <c r="B105" s="126"/>
      <c r="C105" s="126">
        <v>84161</v>
      </c>
      <c r="D105" s="128" t="s">
        <v>248</v>
      </c>
      <c r="E105" s="90" t="s">
        <v>758</v>
      </c>
      <c r="F105" s="94">
        <f>'MEMORIA DE CALCULO'!G274</f>
        <v>15.14</v>
      </c>
      <c r="G105" s="90">
        <v>42.25</v>
      </c>
      <c r="H105" s="107">
        <f t="shared" si="3"/>
        <v>639.66500000000008</v>
      </c>
      <c r="J105" s="628"/>
      <c r="K105" s="638"/>
      <c r="L105" s="632"/>
      <c r="M105" s="632"/>
      <c r="N105" s="629"/>
      <c r="O105" s="632"/>
      <c r="P105" s="632"/>
    </row>
    <row r="106" spans="1:16" s="23" customFormat="1" ht="22.5">
      <c r="A106" s="207" t="s">
        <v>247</v>
      </c>
      <c r="B106" s="126"/>
      <c r="C106" s="126" t="s">
        <v>256</v>
      </c>
      <c r="D106" s="128" t="s">
        <v>257</v>
      </c>
      <c r="E106" s="90" t="s">
        <v>758</v>
      </c>
      <c r="F106" s="94">
        <f>'MEMORIA DE CALCULO'!G281</f>
        <v>82.78</v>
      </c>
      <c r="G106" s="90">
        <v>49.99</v>
      </c>
      <c r="H106" s="107">
        <f t="shared" si="3"/>
        <v>4138.1722</v>
      </c>
      <c r="J106" s="628"/>
      <c r="K106" s="638"/>
      <c r="L106" s="632"/>
      <c r="M106" s="632"/>
      <c r="N106" s="629"/>
      <c r="O106" s="632"/>
      <c r="P106" s="632"/>
    </row>
    <row r="107" spans="1:16" s="23" customFormat="1" ht="22.5">
      <c r="A107" s="207" t="s">
        <v>258</v>
      </c>
      <c r="B107" s="126"/>
      <c r="C107" s="126">
        <v>88649</v>
      </c>
      <c r="D107" s="128" t="s">
        <v>249</v>
      </c>
      <c r="E107" s="90" t="s">
        <v>743</v>
      </c>
      <c r="F107" s="94">
        <f>'MEMORIA DE CALCULO'!E295</f>
        <v>143.66</v>
      </c>
      <c r="G107" s="90">
        <v>8.07</v>
      </c>
      <c r="H107" s="107">
        <f t="shared" si="3"/>
        <v>1159.3362</v>
      </c>
      <c r="J107" s="628"/>
      <c r="K107" s="638"/>
      <c r="L107" s="632"/>
      <c r="M107" s="632"/>
      <c r="N107" s="629"/>
      <c r="O107" s="637"/>
      <c r="P107" s="632"/>
    </row>
    <row r="108" spans="1:16">
      <c r="A108" s="699" t="s">
        <v>871</v>
      </c>
      <c r="B108" s="700"/>
      <c r="C108" s="700"/>
      <c r="D108" s="700"/>
      <c r="E108" s="700"/>
      <c r="F108" s="700"/>
      <c r="G108" s="701"/>
      <c r="H108" s="508">
        <f>SUM(H92:H107)</f>
        <v>40985.271800000002</v>
      </c>
      <c r="J108" s="628"/>
      <c r="K108" s="638"/>
      <c r="L108" s="626"/>
      <c r="M108" s="626"/>
      <c r="N108" s="629"/>
      <c r="O108" s="626"/>
      <c r="P108" s="626"/>
    </row>
    <row r="109" spans="1:16">
      <c r="A109" s="101"/>
      <c r="B109" s="81"/>
      <c r="C109" s="82"/>
      <c r="D109" s="81"/>
      <c r="E109" s="81"/>
      <c r="F109" s="81"/>
      <c r="G109" s="430"/>
      <c r="H109" s="431"/>
      <c r="J109" s="628"/>
      <c r="K109" s="638"/>
      <c r="L109" s="626"/>
      <c r="M109" s="626"/>
      <c r="N109" s="629"/>
      <c r="O109" s="626"/>
      <c r="P109" s="626"/>
    </row>
    <row r="110" spans="1:16" s="28" customFormat="1">
      <c r="A110" s="720">
        <v>10</v>
      </c>
      <c r="B110" s="721"/>
      <c r="C110" s="722"/>
      <c r="D110" s="367" t="s">
        <v>798</v>
      </c>
      <c r="E110" s="423"/>
      <c r="F110" s="518"/>
      <c r="G110" s="519"/>
      <c r="H110" s="520"/>
      <c r="J110" s="628"/>
      <c r="K110" s="638"/>
      <c r="L110" s="627"/>
      <c r="M110" s="627"/>
      <c r="N110" s="629"/>
      <c r="O110" s="627"/>
      <c r="P110" s="627"/>
    </row>
    <row r="111" spans="1:16" s="28" customFormat="1">
      <c r="A111" s="426" t="s">
        <v>872</v>
      </c>
      <c r="B111" s="427"/>
      <c r="C111" s="320"/>
      <c r="D111" s="392" t="s">
        <v>267</v>
      </c>
      <c r="E111" s="427"/>
      <c r="F111" s="428"/>
      <c r="G111" s="429"/>
      <c r="H111" s="428"/>
      <c r="J111" s="628"/>
      <c r="K111" s="638"/>
      <c r="L111" s="627"/>
      <c r="M111" s="627"/>
      <c r="N111" s="629"/>
      <c r="O111" s="627"/>
      <c r="P111" s="627"/>
    </row>
    <row r="112" spans="1:16" s="28" customFormat="1" ht="22.5">
      <c r="A112" s="74" t="s">
        <v>873</v>
      </c>
      <c r="B112" s="130"/>
      <c r="C112" s="84">
        <v>72081</v>
      </c>
      <c r="D112" s="100" t="s">
        <v>263</v>
      </c>
      <c r="E112" s="74" t="s">
        <v>743</v>
      </c>
      <c r="F112" s="77">
        <f>'MEMORIA DE CALCULO'!G298</f>
        <v>83.41</v>
      </c>
      <c r="G112" s="618">
        <v>94.79</v>
      </c>
      <c r="H112" s="107">
        <f t="shared" ref="H112:H119" si="4">ROUND(F112,2)*ROUND(G112,2)</f>
        <v>7906.4339</v>
      </c>
      <c r="J112" s="628"/>
      <c r="K112" s="638"/>
      <c r="L112" s="627"/>
      <c r="M112" s="626"/>
      <c r="N112" s="629"/>
      <c r="O112" s="626"/>
      <c r="P112" s="627"/>
    </row>
    <row r="113" spans="1:16" s="28" customFormat="1" ht="45">
      <c r="A113" s="74" t="s">
        <v>268</v>
      </c>
      <c r="B113" s="130"/>
      <c r="C113" s="84">
        <v>72110</v>
      </c>
      <c r="D113" s="100" t="s">
        <v>277</v>
      </c>
      <c r="E113" s="74" t="s">
        <v>743</v>
      </c>
      <c r="F113" s="77">
        <f>'MEMORIA DE CALCULO'!G299</f>
        <v>213.79300000000001</v>
      </c>
      <c r="G113" s="75">
        <v>92.18</v>
      </c>
      <c r="H113" s="107">
        <f t="shared" si="4"/>
        <v>19707.162200000002</v>
      </c>
      <c r="J113" s="628"/>
      <c r="K113" s="638"/>
      <c r="L113" s="627"/>
      <c r="M113" s="626"/>
      <c r="N113" s="629"/>
      <c r="O113" s="626"/>
      <c r="P113" s="627"/>
    </row>
    <row r="114" spans="1:16" s="28" customFormat="1" ht="22.5">
      <c r="A114" s="74" t="s">
        <v>269</v>
      </c>
      <c r="B114" s="130"/>
      <c r="C114" s="75" t="s">
        <v>797</v>
      </c>
      <c r="D114" s="100" t="s">
        <v>264</v>
      </c>
      <c r="E114" s="74" t="s">
        <v>743</v>
      </c>
      <c r="F114" s="77">
        <f>'MEMORIA DE CALCULO'!G300</f>
        <v>83.41</v>
      </c>
      <c r="G114" s="75">
        <v>37.54</v>
      </c>
      <c r="H114" s="107">
        <f t="shared" si="4"/>
        <v>3131.2113999999997</v>
      </c>
      <c r="J114" s="628"/>
      <c r="K114" s="638"/>
      <c r="L114" s="627"/>
      <c r="M114" s="626"/>
      <c r="N114" s="629"/>
      <c r="O114" s="626"/>
      <c r="P114" s="627"/>
    </row>
    <row r="115" spans="1:16" s="28" customFormat="1" ht="45">
      <c r="A115" s="74" t="s">
        <v>270</v>
      </c>
      <c r="B115" s="130">
        <v>90223</v>
      </c>
      <c r="C115" s="84"/>
      <c r="D115" s="100" t="s">
        <v>265</v>
      </c>
      <c r="E115" s="74" t="s">
        <v>743</v>
      </c>
      <c r="F115" s="77">
        <f>'MEMORIA DE CALCULO'!G301</f>
        <v>213.79300000000001</v>
      </c>
      <c r="G115" s="75">
        <v>96.38</v>
      </c>
      <c r="H115" s="107">
        <f t="shared" si="4"/>
        <v>20605.080199999997</v>
      </c>
      <c r="J115" s="628"/>
      <c r="K115" s="638"/>
      <c r="L115" s="627"/>
      <c r="M115" s="626"/>
      <c r="N115" s="629"/>
      <c r="O115" s="626"/>
      <c r="P115" s="627"/>
    </row>
    <row r="116" spans="1:16" s="28" customFormat="1">
      <c r="A116" s="319" t="s">
        <v>874</v>
      </c>
      <c r="B116" s="320"/>
      <c r="C116" s="424"/>
      <c r="D116" s="322" t="s">
        <v>271</v>
      </c>
      <c r="E116" s="319"/>
      <c r="F116" s="434"/>
      <c r="G116" s="415"/>
      <c r="H116" s="425"/>
      <c r="J116" s="628"/>
      <c r="K116" s="638"/>
      <c r="L116" s="627"/>
      <c r="M116" s="627"/>
      <c r="N116" s="629"/>
      <c r="O116" s="627"/>
      <c r="P116" s="627"/>
    </row>
    <row r="117" spans="1:16" s="28" customFormat="1">
      <c r="A117" s="74" t="s">
        <v>875</v>
      </c>
      <c r="B117" s="74"/>
      <c r="C117" s="74" t="s">
        <v>276</v>
      </c>
      <c r="D117" s="100" t="s">
        <v>278</v>
      </c>
      <c r="E117" s="74" t="s">
        <v>758</v>
      </c>
      <c r="F117" s="77">
        <f>'MEMORIA DE CALCULO'!G308</f>
        <v>70.8</v>
      </c>
      <c r="G117" s="618">
        <v>32.880000000000003</v>
      </c>
      <c r="H117" s="107">
        <f t="shared" si="4"/>
        <v>2327.904</v>
      </c>
      <c r="J117" s="628"/>
      <c r="K117" s="638"/>
      <c r="L117" s="627"/>
      <c r="M117" s="627"/>
      <c r="N117" s="629"/>
      <c r="O117" s="627"/>
      <c r="P117" s="627"/>
    </row>
    <row r="118" spans="1:16" s="28" customFormat="1">
      <c r="A118" s="74" t="s">
        <v>876</v>
      </c>
      <c r="B118" s="74"/>
      <c r="C118" s="74">
        <v>72105</v>
      </c>
      <c r="D118" s="100" t="s">
        <v>328</v>
      </c>
      <c r="E118" s="74" t="s">
        <v>758</v>
      </c>
      <c r="F118" s="77">
        <f>'MEMORIA DE CALCULO'!G309</f>
        <v>21.95</v>
      </c>
      <c r="G118" s="618">
        <v>52.84</v>
      </c>
      <c r="H118" s="107">
        <f t="shared" si="4"/>
        <v>1159.838</v>
      </c>
      <c r="J118" s="628"/>
      <c r="K118" s="638"/>
      <c r="L118" s="627"/>
      <c r="M118" s="627"/>
      <c r="N118" s="629"/>
      <c r="O118" s="627"/>
      <c r="P118" s="627"/>
    </row>
    <row r="119" spans="1:16" s="28" customFormat="1" ht="33.75">
      <c r="A119" s="74" t="s">
        <v>877</v>
      </c>
      <c r="B119" s="74"/>
      <c r="C119" s="84">
        <v>84088</v>
      </c>
      <c r="D119" s="116" t="s">
        <v>323</v>
      </c>
      <c r="E119" s="76" t="s">
        <v>758</v>
      </c>
      <c r="F119" s="78">
        <f>'MEMORIA DE CALCULO'!E313</f>
        <v>91.9</v>
      </c>
      <c r="G119" s="618">
        <v>57.79</v>
      </c>
      <c r="H119" s="107">
        <f t="shared" si="4"/>
        <v>5310.9009999999998</v>
      </c>
      <c r="J119" s="628"/>
      <c r="K119" s="638"/>
      <c r="L119" s="627"/>
      <c r="M119" s="627"/>
      <c r="N119" s="629"/>
      <c r="O119" s="647"/>
      <c r="P119" s="627"/>
    </row>
    <row r="120" spans="1:16">
      <c r="A120" s="699" t="s">
        <v>888</v>
      </c>
      <c r="B120" s="700"/>
      <c r="C120" s="700"/>
      <c r="D120" s="700"/>
      <c r="E120" s="700"/>
      <c r="F120" s="700"/>
      <c r="G120" s="701"/>
      <c r="H120" s="508">
        <f>SUM(H112:H119)</f>
        <v>60148.530700000003</v>
      </c>
      <c r="J120" s="628"/>
      <c r="K120" s="638"/>
      <c r="L120" s="626"/>
      <c r="M120" s="626"/>
      <c r="N120" s="629"/>
      <c r="O120" s="626"/>
      <c r="P120" s="626"/>
    </row>
    <row r="121" spans="1:16">
      <c r="A121" s="208"/>
      <c r="B121" s="209"/>
      <c r="C121" s="210"/>
      <c r="D121" s="211"/>
      <c r="E121" s="212"/>
      <c r="F121" s="213"/>
      <c r="G121" s="219"/>
      <c r="H121" s="214"/>
      <c r="J121" s="628"/>
      <c r="K121" s="638"/>
      <c r="L121" s="626"/>
      <c r="M121" s="626"/>
      <c r="N121" s="629"/>
      <c r="O121" s="626"/>
      <c r="P121" s="626"/>
    </row>
    <row r="122" spans="1:16">
      <c r="A122" s="714">
        <v>11</v>
      </c>
      <c r="B122" s="715"/>
      <c r="C122" s="716"/>
      <c r="D122" s="513" t="s">
        <v>759</v>
      </c>
      <c r="E122" s="368"/>
      <c r="F122" s="514"/>
      <c r="G122" s="517"/>
      <c r="H122" s="516"/>
      <c r="J122" s="628"/>
      <c r="K122" s="638"/>
      <c r="L122" s="626"/>
      <c r="M122" s="626"/>
      <c r="N122" s="629"/>
      <c r="O122" s="626"/>
      <c r="P122" s="626"/>
    </row>
    <row r="123" spans="1:16">
      <c r="A123" s="494" t="s">
        <v>898</v>
      </c>
      <c r="B123" s="494"/>
      <c r="C123" s="495"/>
      <c r="D123" s="408" t="s">
        <v>801</v>
      </c>
      <c r="E123" s="496"/>
      <c r="F123" s="484"/>
      <c r="G123" s="497"/>
      <c r="H123" s="411"/>
      <c r="J123" s="628"/>
      <c r="K123" s="638"/>
      <c r="L123" s="626"/>
      <c r="M123" s="626"/>
      <c r="N123" s="629"/>
      <c r="O123" s="626"/>
      <c r="P123" s="626"/>
    </row>
    <row r="124" spans="1:16" s="277" customFormat="1" ht="22.5">
      <c r="A124" s="131" t="s">
        <v>572</v>
      </c>
      <c r="B124" s="733" t="s">
        <v>887</v>
      </c>
      <c r="C124" s="734"/>
      <c r="D124" s="281" t="s">
        <v>541</v>
      </c>
      <c r="E124" s="280" t="s">
        <v>747</v>
      </c>
      <c r="F124" s="133">
        <v>1</v>
      </c>
      <c r="G124" s="282">
        <v>3740.03</v>
      </c>
      <c r="H124" s="107">
        <f t="shared" ref="H124:H148" si="5">ROUND(F124,2)*ROUND(G124,2)</f>
        <v>3740.03</v>
      </c>
      <c r="J124" s="628"/>
      <c r="K124" s="638"/>
      <c r="L124" s="635"/>
      <c r="M124" s="635"/>
      <c r="N124" s="629"/>
      <c r="O124" s="635"/>
      <c r="P124" s="635"/>
    </row>
    <row r="125" spans="1:16">
      <c r="A125" s="494" t="s">
        <v>899</v>
      </c>
      <c r="B125" s="494"/>
      <c r="C125" s="495"/>
      <c r="D125" s="436" t="s">
        <v>760</v>
      </c>
      <c r="E125" s="503"/>
      <c r="F125" s="484"/>
      <c r="G125" s="497"/>
      <c r="H125" s="425"/>
      <c r="J125" s="628"/>
      <c r="K125" s="638"/>
      <c r="L125" s="626"/>
      <c r="M125" s="626"/>
      <c r="N125" s="629"/>
      <c r="O125" s="626"/>
      <c r="P125" s="626"/>
    </row>
    <row r="126" spans="1:16" ht="33.75">
      <c r="A126" s="131" t="s">
        <v>573</v>
      </c>
      <c r="B126" s="92"/>
      <c r="C126" s="74" t="s">
        <v>316</v>
      </c>
      <c r="D126" s="68" t="s">
        <v>317</v>
      </c>
      <c r="E126" s="132" t="s">
        <v>747</v>
      </c>
      <c r="F126" s="133">
        <f>'MEMORIA DE CALCULO'!H317</f>
        <v>1</v>
      </c>
      <c r="G126" s="75">
        <v>604.30999999999995</v>
      </c>
      <c r="H126" s="107">
        <f t="shared" si="5"/>
        <v>604.30999999999995</v>
      </c>
      <c r="J126" s="628"/>
      <c r="K126" s="638"/>
      <c r="L126" s="626"/>
      <c r="M126" s="626"/>
      <c r="N126" s="629"/>
      <c r="O126" s="626"/>
      <c r="P126" s="626"/>
    </row>
    <row r="127" spans="1:16" ht="22.5">
      <c r="A127" s="131" t="s">
        <v>574</v>
      </c>
      <c r="B127" s="92"/>
      <c r="C127" s="92" t="s">
        <v>799</v>
      </c>
      <c r="D127" s="93" t="s">
        <v>567</v>
      </c>
      <c r="E127" s="75" t="s">
        <v>747</v>
      </c>
      <c r="F127" s="94">
        <f>'MEMORIA DE CALCULO'!H321</f>
        <v>8</v>
      </c>
      <c r="G127" s="75">
        <v>14.77</v>
      </c>
      <c r="H127" s="107">
        <f t="shared" si="5"/>
        <v>118.16</v>
      </c>
      <c r="J127" s="628"/>
      <c r="K127" s="638"/>
      <c r="L127" s="626"/>
      <c r="M127" s="626"/>
      <c r="N127" s="629"/>
      <c r="O127" s="626"/>
      <c r="P127" s="626"/>
    </row>
    <row r="128" spans="1:16" ht="22.5">
      <c r="A128" s="131" t="s">
        <v>575</v>
      </c>
      <c r="B128" s="92"/>
      <c r="C128" s="92" t="s">
        <v>782</v>
      </c>
      <c r="D128" s="93" t="s">
        <v>568</v>
      </c>
      <c r="E128" s="75" t="s">
        <v>747</v>
      </c>
      <c r="F128" s="94">
        <f>'MEMORIA DE CALCULO'!H326</f>
        <v>7</v>
      </c>
      <c r="G128" s="75">
        <v>69.23</v>
      </c>
      <c r="H128" s="107">
        <f t="shared" si="5"/>
        <v>484.61</v>
      </c>
      <c r="J128" s="628"/>
      <c r="K128" s="638"/>
      <c r="L128" s="626"/>
      <c r="M128" s="626"/>
      <c r="N128" s="629"/>
      <c r="O128" s="626"/>
      <c r="P128" s="626"/>
    </row>
    <row r="129" spans="1:20" ht="22.5">
      <c r="A129" s="131" t="s">
        <v>576</v>
      </c>
      <c r="B129" s="95"/>
      <c r="C129" s="95" t="s">
        <v>800</v>
      </c>
      <c r="D129" s="96" t="s">
        <v>569</v>
      </c>
      <c r="E129" s="75" t="s">
        <v>747</v>
      </c>
      <c r="F129" s="94">
        <f>'MEMORIA DE CALCULO'!H328</f>
        <v>1</v>
      </c>
      <c r="G129" s="75">
        <v>130.43</v>
      </c>
      <c r="H129" s="107">
        <f t="shared" si="5"/>
        <v>130.43</v>
      </c>
      <c r="J129" s="628"/>
      <c r="K129" s="638"/>
      <c r="L129" s="626"/>
      <c r="M129" s="626"/>
      <c r="N129" s="629"/>
      <c r="O129" s="626"/>
      <c r="P129" s="626"/>
    </row>
    <row r="130" spans="1:20">
      <c r="A130" s="131" t="s">
        <v>577</v>
      </c>
      <c r="B130" s="95">
        <v>151336</v>
      </c>
      <c r="C130" s="95"/>
      <c r="D130" s="96" t="s">
        <v>571</v>
      </c>
      <c r="E130" s="75"/>
      <c r="F130" s="139">
        <f>'MEMORIA DE CALCULO'!H329</f>
        <v>2</v>
      </c>
      <c r="G130" s="75">
        <v>112.12</v>
      </c>
      <c r="H130" s="107">
        <f t="shared" si="5"/>
        <v>224.24</v>
      </c>
      <c r="J130" s="628"/>
      <c r="K130" s="638"/>
      <c r="L130" s="626"/>
      <c r="M130" s="626"/>
      <c r="N130" s="629"/>
      <c r="O130" s="626"/>
      <c r="P130" s="626"/>
    </row>
    <row r="131" spans="1:20" ht="22.5">
      <c r="A131" s="131" t="s">
        <v>579</v>
      </c>
      <c r="B131" s="95"/>
      <c r="C131" s="140">
        <v>55867</v>
      </c>
      <c r="D131" s="96" t="s">
        <v>578</v>
      </c>
      <c r="E131" s="75" t="s">
        <v>758</v>
      </c>
      <c r="F131" s="139">
        <f>'MEMORIA DE CALCULO'!H330</f>
        <v>32</v>
      </c>
      <c r="G131" s="75">
        <v>56.44</v>
      </c>
      <c r="H131" s="107">
        <f t="shared" si="5"/>
        <v>1806.08</v>
      </c>
      <c r="J131" s="628"/>
      <c r="K131" s="638"/>
      <c r="L131" s="626"/>
      <c r="M131" s="626"/>
      <c r="N131" s="629"/>
      <c r="O131" s="626"/>
      <c r="P131" s="626"/>
    </row>
    <row r="132" spans="1:20" ht="22.5">
      <c r="A132" s="131" t="s">
        <v>606</v>
      </c>
      <c r="B132" s="95"/>
      <c r="C132" s="140">
        <v>72308</v>
      </c>
      <c r="D132" s="96" t="s">
        <v>605</v>
      </c>
      <c r="E132" s="75" t="s">
        <v>758</v>
      </c>
      <c r="F132" s="139">
        <f>'MEMORIA DE CALCULO'!H332</f>
        <v>78</v>
      </c>
      <c r="G132" s="75">
        <v>23.17</v>
      </c>
      <c r="H132" s="107">
        <f t="shared" si="5"/>
        <v>1807.2600000000002</v>
      </c>
      <c r="J132" s="628"/>
      <c r="K132" s="638"/>
      <c r="L132" s="626"/>
      <c r="M132" s="626"/>
      <c r="N132" s="629"/>
      <c r="O132" s="626"/>
      <c r="P132" s="626"/>
    </row>
    <row r="133" spans="1:20" ht="22.5">
      <c r="A133" s="131" t="s">
        <v>611</v>
      </c>
      <c r="B133" s="95"/>
      <c r="C133" s="140" t="s">
        <v>607</v>
      </c>
      <c r="D133" s="96" t="s">
        <v>608</v>
      </c>
      <c r="E133" s="75" t="s">
        <v>747</v>
      </c>
      <c r="F133" s="139">
        <f>'MEMORIA DE CALCULO'!H333</f>
        <v>3</v>
      </c>
      <c r="G133" s="75">
        <v>22.03</v>
      </c>
      <c r="H133" s="107">
        <f t="shared" si="5"/>
        <v>66.09</v>
      </c>
      <c r="J133" s="628"/>
      <c r="K133" s="638"/>
      <c r="L133" s="626"/>
      <c r="M133" s="626"/>
      <c r="N133" s="629"/>
      <c r="O133" s="626"/>
      <c r="P133" s="626"/>
    </row>
    <row r="134" spans="1:20" ht="22.5">
      <c r="A134" s="131" t="s">
        <v>612</v>
      </c>
      <c r="B134" s="95"/>
      <c r="C134" s="140" t="s">
        <v>609</v>
      </c>
      <c r="D134" s="96" t="s">
        <v>610</v>
      </c>
      <c r="E134" s="75" t="s">
        <v>747</v>
      </c>
      <c r="F134" s="139">
        <f>'MEMORIA DE CALCULO'!H334</f>
        <v>17</v>
      </c>
      <c r="G134" s="75">
        <v>17.84</v>
      </c>
      <c r="H134" s="107">
        <f t="shared" si="5"/>
        <v>303.27999999999997</v>
      </c>
      <c r="J134" s="628"/>
      <c r="K134" s="638"/>
      <c r="L134" s="626"/>
      <c r="M134" s="626"/>
      <c r="N134" s="629"/>
      <c r="O134" s="626"/>
      <c r="P134" s="626"/>
    </row>
    <row r="135" spans="1:20">
      <c r="A135" s="494" t="s">
        <v>900</v>
      </c>
      <c r="B135" s="495"/>
      <c r="C135" s="495"/>
      <c r="D135" s="504" t="s">
        <v>766</v>
      </c>
      <c r="E135" s="366" t="s">
        <v>745</v>
      </c>
      <c r="F135" s="505"/>
      <c r="G135" s="506"/>
      <c r="H135" s="425"/>
      <c r="J135" s="628"/>
      <c r="K135" s="638"/>
      <c r="L135" s="626"/>
      <c r="M135" s="626"/>
      <c r="N135" s="629"/>
      <c r="O135" s="626"/>
      <c r="P135" s="626"/>
    </row>
    <row r="136" spans="1:20" s="277" customFormat="1">
      <c r="A136" s="131" t="s">
        <v>580</v>
      </c>
      <c r="B136" s="723" t="s">
        <v>887</v>
      </c>
      <c r="C136" s="724"/>
      <c r="D136" s="298" t="s">
        <v>882</v>
      </c>
      <c r="E136" s="76" t="s">
        <v>747</v>
      </c>
      <c r="F136" s="133">
        <f>'MEMORIA DE CALCULO'!M347</f>
        <v>1</v>
      </c>
      <c r="G136" s="74">
        <v>396.35</v>
      </c>
      <c r="H136" s="107">
        <f t="shared" si="5"/>
        <v>396.35</v>
      </c>
      <c r="J136" s="628"/>
      <c r="K136" s="638"/>
      <c r="L136" s="635"/>
      <c r="M136" s="635"/>
      <c r="N136" s="629"/>
      <c r="O136" s="635"/>
      <c r="P136" s="635"/>
    </row>
    <row r="137" spans="1:20" s="277" customFormat="1" ht="34.5">
      <c r="A137" s="131" t="s">
        <v>598</v>
      </c>
      <c r="B137" s="299">
        <v>151803</v>
      </c>
      <c r="C137" s="158"/>
      <c r="D137" s="242" t="s">
        <v>961</v>
      </c>
      <c r="E137" s="280" t="s">
        <v>747</v>
      </c>
      <c r="F137" s="136">
        <f>'MEMORIA DE CALCULO'!O347</f>
        <v>41</v>
      </c>
      <c r="G137" s="621">
        <v>143.21</v>
      </c>
      <c r="H137" s="107">
        <f t="shared" si="5"/>
        <v>5871.6100000000006</v>
      </c>
      <c r="J137" s="628"/>
      <c r="K137" s="638"/>
      <c r="L137" s="34"/>
      <c r="M137" s="34"/>
      <c r="N137" s="629"/>
      <c r="O137" s="34"/>
      <c r="P137" s="34"/>
      <c r="Q137"/>
      <c r="R137"/>
      <c r="S137"/>
      <c r="T137"/>
    </row>
    <row r="138" spans="1:20" s="277" customFormat="1" ht="15">
      <c r="A138" s="131" t="s">
        <v>599</v>
      </c>
      <c r="B138" s="731" t="s">
        <v>887</v>
      </c>
      <c r="C138" s="732"/>
      <c r="D138" s="89" t="s">
        <v>972</v>
      </c>
      <c r="E138" s="280" t="s">
        <v>746</v>
      </c>
      <c r="F138" s="136">
        <f>'MEMORIA DE CALCULO'!K347</f>
        <v>8</v>
      </c>
      <c r="G138" s="621">
        <v>135.28</v>
      </c>
      <c r="H138" s="107">
        <f t="shared" si="5"/>
        <v>1082.24</v>
      </c>
      <c r="J138" s="628"/>
      <c r="K138" s="638"/>
      <c r="L138" s="34"/>
      <c r="M138" s="34"/>
      <c r="N138" s="629"/>
      <c r="O138" s="34"/>
      <c r="P138" s="34"/>
      <c r="Q138"/>
      <c r="R138"/>
      <c r="S138"/>
      <c r="T138"/>
    </row>
    <row r="139" spans="1:20" s="277" customFormat="1" ht="34.5">
      <c r="A139" s="131" t="s">
        <v>600</v>
      </c>
      <c r="B139" s="158">
        <v>151806</v>
      </c>
      <c r="C139" s="158"/>
      <c r="D139" s="89" t="s">
        <v>596</v>
      </c>
      <c r="E139" s="280" t="s">
        <v>746</v>
      </c>
      <c r="F139" s="136">
        <f>'MEMORIA DE CALCULO'!E347</f>
        <v>2</v>
      </c>
      <c r="G139" s="621">
        <v>198.68</v>
      </c>
      <c r="H139" s="107">
        <f t="shared" si="5"/>
        <v>397.36</v>
      </c>
      <c r="J139" s="628"/>
      <c r="K139" s="638"/>
      <c r="L139" s="34"/>
      <c r="M139" s="34"/>
      <c r="N139" s="629"/>
      <c r="O139" s="34"/>
      <c r="P139" s="34"/>
      <c r="Q139"/>
      <c r="R139"/>
      <c r="S139"/>
      <c r="T139"/>
    </row>
    <row r="140" spans="1:20" s="277" customFormat="1" ht="34.5">
      <c r="A140" s="131" t="s">
        <v>601</v>
      </c>
      <c r="B140" s="92">
        <v>151809</v>
      </c>
      <c r="C140" s="74"/>
      <c r="D140" s="89" t="s">
        <v>969</v>
      </c>
      <c r="E140" s="280" t="s">
        <v>746</v>
      </c>
      <c r="F140" s="136">
        <f>'MEMORIA DE CALCULO'!L347</f>
        <v>6</v>
      </c>
      <c r="G140" s="621">
        <v>125.61</v>
      </c>
      <c r="H140" s="107">
        <f t="shared" si="5"/>
        <v>753.66</v>
      </c>
      <c r="J140" s="628"/>
      <c r="K140" s="638"/>
      <c r="L140" s="34"/>
      <c r="M140" s="34"/>
      <c r="N140" s="629"/>
      <c r="O140" s="34"/>
      <c r="P140" s="34"/>
      <c r="Q140"/>
      <c r="R140"/>
      <c r="S140"/>
      <c r="T140"/>
    </row>
    <row r="141" spans="1:20" s="277" customFormat="1" ht="34.5">
      <c r="A141" s="131" t="s">
        <v>602</v>
      </c>
      <c r="B141" s="92">
        <v>151801</v>
      </c>
      <c r="C141" s="74"/>
      <c r="D141" s="100" t="s">
        <v>970</v>
      </c>
      <c r="E141" s="280" t="s">
        <v>746</v>
      </c>
      <c r="F141" s="136">
        <f>'MEMORIA DE CALCULO'!F347</f>
        <v>22</v>
      </c>
      <c r="G141" s="621">
        <v>139.99</v>
      </c>
      <c r="H141" s="107">
        <f t="shared" si="5"/>
        <v>3079.78</v>
      </c>
      <c r="J141" s="628"/>
      <c r="K141" s="638"/>
      <c r="L141" s="34"/>
      <c r="M141" s="34"/>
      <c r="N141" s="629"/>
      <c r="O141" s="34"/>
      <c r="P141" s="34"/>
      <c r="Q141"/>
      <c r="R141"/>
      <c r="S141"/>
      <c r="T141"/>
    </row>
    <row r="142" spans="1:20" s="277" customFormat="1" ht="33.75">
      <c r="A142" s="131" t="s">
        <v>603</v>
      </c>
      <c r="B142" s="95">
        <v>151802</v>
      </c>
      <c r="C142" s="140"/>
      <c r="D142" s="100" t="s">
        <v>971</v>
      </c>
      <c r="E142" s="280" t="s">
        <v>746</v>
      </c>
      <c r="F142" s="136">
        <f>'MEMORIA DE CALCULO'!G347</f>
        <v>4</v>
      </c>
      <c r="G142" s="74">
        <v>124.26</v>
      </c>
      <c r="H142" s="107">
        <f t="shared" si="5"/>
        <v>497.04</v>
      </c>
      <c r="J142" s="628"/>
      <c r="K142" s="638"/>
      <c r="L142" s="635"/>
      <c r="M142" s="635"/>
      <c r="N142" s="629"/>
      <c r="O142" s="635"/>
      <c r="P142" s="635"/>
    </row>
    <row r="143" spans="1:20" s="277" customFormat="1" ht="33.75">
      <c r="A143" s="131" t="s">
        <v>604</v>
      </c>
      <c r="B143" s="95">
        <v>151817</v>
      </c>
      <c r="C143" s="140"/>
      <c r="D143" s="509" t="s">
        <v>597</v>
      </c>
      <c r="E143" s="280" t="s">
        <v>746</v>
      </c>
      <c r="F143" s="136">
        <f>'MEMORIA DE CALCULO'!O348</f>
        <v>4</v>
      </c>
      <c r="G143" s="74">
        <v>159.97999999999999</v>
      </c>
      <c r="H143" s="107">
        <f t="shared" si="5"/>
        <v>639.91999999999996</v>
      </c>
      <c r="J143" s="628"/>
      <c r="K143" s="638"/>
      <c r="L143" s="635"/>
      <c r="M143" s="635"/>
      <c r="N143" s="629"/>
      <c r="O143" s="635"/>
      <c r="P143" s="635"/>
    </row>
    <row r="144" spans="1:20">
      <c r="A144" s="494" t="s">
        <v>901</v>
      </c>
      <c r="B144" s="495"/>
      <c r="C144" s="495"/>
      <c r="D144" s="504" t="s">
        <v>767</v>
      </c>
      <c r="E144" s="366" t="s">
        <v>745</v>
      </c>
      <c r="F144" s="510"/>
      <c r="G144" s="497"/>
      <c r="H144" s="425"/>
      <c r="J144" s="628"/>
      <c r="K144" s="638"/>
      <c r="L144" s="626"/>
      <c r="M144" s="626"/>
      <c r="N144" s="629"/>
      <c r="O144" s="626"/>
      <c r="P144" s="626"/>
    </row>
    <row r="145" spans="1:16" ht="22.5">
      <c r="A145" s="131" t="s">
        <v>614</v>
      </c>
      <c r="B145" s="91"/>
      <c r="C145" s="97" t="s">
        <v>318</v>
      </c>
      <c r="D145" s="134" t="s">
        <v>319</v>
      </c>
      <c r="E145" s="138" t="s">
        <v>747</v>
      </c>
      <c r="F145" s="133">
        <f>'MEMORIA DE CALCULO'!H347</f>
        <v>5</v>
      </c>
      <c r="G145" s="75">
        <v>114.31</v>
      </c>
      <c r="H145" s="107">
        <f t="shared" si="5"/>
        <v>571.54999999999995</v>
      </c>
      <c r="J145" s="628"/>
      <c r="K145" s="638"/>
      <c r="L145" s="626"/>
      <c r="M145" s="626"/>
      <c r="N145" s="629"/>
      <c r="O145" s="626"/>
      <c r="P145" s="626"/>
    </row>
    <row r="146" spans="1:16" ht="22.5">
      <c r="A146" s="131" t="s">
        <v>615</v>
      </c>
      <c r="B146" s="92"/>
      <c r="C146" s="74" t="s">
        <v>885</v>
      </c>
      <c r="D146" s="137" t="s">
        <v>886</v>
      </c>
      <c r="E146" s="135" t="s">
        <v>747</v>
      </c>
      <c r="F146" s="133">
        <f>'MEMORIA DE CALCULO'!I347</f>
        <v>14</v>
      </c>
      <c r="G146" s="75">
        <v>123.8</v>
      </c>
      <c r="H146" s="107">
        <f t="shared" si="5"/>
        <v>1733.2</v>
      </c>
      <c r="J146" s="628"/>
      <c r="K146" s="638"/>
      <c r="L146" s="626"/>
      <c r="M146" s="626"/>
      <c r="N146" s="629"/>
      <c r="O146" s="626"/>
      <c r="P146" s="626"/>
    </row>
    <row r="147" spans="1:16">
      <c r="A147" s="131" t="s">
        <v>616</v>
      </c>
      <c r="B147" s="92"/>
      <c r="C147" s="74" t="s">
        <v>320</v>
      </c>
      <c r="D147" s="175" t="s">
        <v>322</v>
      </c>
      <c r="E147" s="135" t="s">
        <v>747</v>
      </c>
      <c r="F147" s="77">
        <f>'MEMORIA DE CALCULO'!N347</f>
        <v>11</v>
      </c>
      <c r="G147" s="75">
        <v>61.95</v>
      </c>
      <c r="H147" s="107">
        <f t="shared" si="5"/>
        <v>681.45</v>
      </c>
      <c r="J147" s="628"/>
      <c r="K147" s="638"/>
      <c r="L147" s="626"/>
      <c r="M147" s="626"/>
      <c r="N147" s="629"/>
      <c r="O147" s="626"/>
      <c r="P147" s="626"/>
    </row>
    <row r="148" spans="1:16" ht="33.75">
      <c r="A148" s="131" t="s">
        <v>617</v>
      </c>
      <c r="B148" s="735" t="s">
        <v>887</v>
      </c>
      <c r="C148" s="736"/>
      <c r="D148" s="72" t="s">
        <v>613</v>
      </c>
      <c r="E148" s="135" t="s">
        <v>747</v>
      </c>
      <c r="F148" s="133">
        <f>'MEMORIA DE CALCULO'!J347</f>
        <v>15</v>
      </c>
      <c r="G148" s="75">
        <v>265.68</v>
      </c>
      <c r="H148" s="107">
        <f t="shared" si="5"/>
        <v>3985.2000000000003</v>
      </c>
      <c r="J148" s="628"/>
      <c r="K148" s="638"/>
      <c r="L148" s="626"/>
      <c r="M148" s="626"/>
      <c r="N148" s="629"/>
      <c r="O148" s="626"/>
      <c r="P148" s="626"/>
    </row>
    <row r="149" spans="1:16">
      <c r="A149" s="699" t="s">
        <v>902</v>
      </c>
      <c r="B149" s="700"/>
      <c r="C149" s="700"/>
      <c r="D149" s="700"/>
      <c r="E149" s="700"/>
      <c r="F149" s="700"/>
      <c r="G149" s="701"/>
      <c r="H149" s="378">
        <f>SUM(H124:H148)</f>
        <v>28973.850000000002</v>
      </c>
      <c r="J149" s="628"/>
      <c r="K149" s="638"/>
      <c r="L149" s="626"/>
      <c r="M149" s="626"/>
      <c r="N149" s="629"/>
      <c r="O149" s="626"/>
      <c r="P149" s="626"/>
    </row>
    <row r="150" spans="1:16">
      <c r="A150" s="192"/>
      <c r="B150" s="193"/>
      <c r="C150" s="194"/>
      <c r="D150" s="193"/>
      <c r="E150" s="193"/>
      <c r="F150" s="193"/>
      <c r="G150" s="193"/>
      <c r="H150" s="196"/>
      <c r="J150" s="628"/>
      <c r="K150" s="638"/>
      <c r="L150" s="626"/>
      <c r="M150" s="626"/>
      <c r="N150" s="629"/>
      <c r="O150" s="626"/>
      <c r="P150" s="626"/>
    </row>
    <row r="151" spans="1:16">
      <c r="A151" s="714">
        <v>12</v>
      </c>
      <c r="B151" s="715"/>
      <c r="C151" s="716"/>
      <c r="D151" s="513" t="s">
        <v>768</v>
      </c>
      <c r="E151" s="368"/>
      <c r="F151" s="514"/>
      <c r="G151" s="515"/>
      <c r="H151" s="516"/>
      <c r="J151" s="628"/>
      <c r="K151" s="638"/>
      <c r="L151" s="626"/>
      <c r="M151" s="626"/>
      <c r="N151" s="629"/>
      <c r="O151" s="626"/>
      <c r="P151" s="626"/>
    </row>
    <row r="152" spans="1:16">
      <c r="A152" s="472" t="s">
        <v>909</v>
      </c>
      <c r="B152" s="472"/>
      <c r="C152" s="472"/>
      <c r="D152" s="473" t="s">
        <v>397</v>
      </c>
      <c r="E152" s="474"/>
      <c r="F152" s="475"/>
      <c r="G152" s="476"/>
      <c r="H152" s="475"/>
      <c r="J152" s="628"/>
      <c r="K152" s="638"/>
      <c r="L152" s="626"/>
      <c r="M152" s="626"/>
      <c r="N152" s="629"/>
      <c r="O152" s="626"/>
      <c r="P152" s="626"/>
    </row>
    <row r="153" spans="1:16">
      <c r="A153" s="97" t="s">
        <v>410</v>
      </c>
      <c r="B153" s="146"/>
      <c r="C153" s="153">
        <v>72286</v>
      </c>
      <c r="D153" s="154" t="s">
        <v>894</v>
      </c>
      <c r="E153" s="125" t="s">
        <v>747</v>
      </c>
      <c r="F153" s="133">
        <f>'MEMORIA DE CALCULO'!H351</f>
        <v>4</v>
      </c>
      <c r="G153" s="75">
        <v>162.18</v>
      </c>
      <c r="H153" s="107">
        <f t="shared" ref="H153:H198" si="6">ROUND(F153,2)*ROUND(G153,2)</f>
        <v>648.72</v>
      </c>
      <c r="J153" s="628"/>
      <c r="K153" s="638"/>
      <c r="L153" s="626"/>
      <c r="M153" s="626"/>
      <c r="N153" s="629"/>
      <c r="O153" s="626"/>
      <c r="P153" s="626"/>
    </row>
    <row r="154" spans="1:16" ht="45">
      <c r="A154" s="97" t="s">
        <v>413</v>
      </c>
      <c r="B154" s="578"/>
      <c r="C154" s="158" t="s">
        <v>878</v>
      </c>
      <c r="D154" s="116" t="s">
        <v>879</v>
      </c>
      <c r="E154" s="152" t="s">
        <v>747</v>
      </c>
      <c r="F154" s="77">
        <f>'MEMORIA DE CALCULO'!H352</f>
        <v>5</v>
      </c>
      <c r="G154" s="75">
        <v>155.51</v>
      </c>
      <c r="H154" s="107">
        <f t="shared" si="6"/>
        <v>777.55</v>
      </c>
      <c r="J154" s="628"/>
      <c r="K154" s="638"/>
      <c r="L154" s="626"/>
      <c r="M154" s="626"/>
      <c r="N154" s="629"/>
      <c r="O154" s="626"/>
      <c r="P154" s="626"/>
    </row>
    <row r="155" spans="1:16" ht="45">
      <c r="A155" s="97" t="s">
        <v>416</v>
      </c>
      <c r="B155" s="153">
        <v>141112</v>
      </c>
      <c r="C155" s="97"/>
      <c r="D155" s="154" t="s">
        <v>415</v>
      </c>
      <c r="E155" s="125" t="s">
        <v>747</v>
      </c>
      <c r="F155" s="133">
        <f>'MEMORIA DE CALCULO'!H353</f>
        <v>1</v>
      </c>
      <c r="G155" s="75">
        <v>573.01</v>
      </c>
      <c r="H155" s="107">
        <f t="shared" si="6"/>
        <v>573.01</v>
      </c>
      <c r="J155" s="628"/>
      <c r="K155" s="638"/>
      <c r="L155" s="626"/>
      <c r="M155" s="626"/>
      <c r="N155" s="629"/>
      <c r="O155" s="626"/>
      <c r="P155" s="626"/>
    </row>
    <row r="156" spans="1:16" ht="22.5">
      <c r="A156" s="97" t="s">
        <v>417</v>
      </c>
      <c r="B156" s="147"/>
      <c r="C156" s="97" t="s">
        <v>393</v>
      </c>
      <c r="D156" s="154" t="s">
        <v>394</v>
      </c>
      <c r="E156" s="125" t="s">
        <v>747</v>
      </c>
      <c r="F156" s="133">
        <f>'MEMORIA DE CALCULO'!H354</f>
        <v>1</v>
      </c>
      <c r="G156" s="75">
        <v>214.35</v>
      </c>
      <c r="H156" s="107">
        <f t="shared" si="6"/>
        <v>214.35</v>
      </c>
      <c r="J156" s="628"/>
      <c r="K156" s="638"/>
      <c r="L156" s="626"/>
      <c r="M156" s="626"/>
      <c r="N156" s="629"/>
      <c r="O156" s="626"/>
      <c r="P156" s="626"/>
    </row>
    <row r="157" spans="1:16">
      <c r="A157" s="97" t="s">
        <v>418</v>
      </c>
      <c r="B157" s="145"/>
      <c r="C157" s="151" t="s">
        <v>395</v>
      </c>
      <c r="D157" s="116" t="s">
        <v>396</v>
      </c>
      <c r="E157" s="152" t="s">
        <v>747</v>
      </c>
      <c r="F157" s="77">
        <f>'MEMORIA DE CALCULO'!H355</f>
        <v>1</v>
      </c>
      <c r="G157" s="75">
        <v>178.72</v>
      </c>
      <c r="H157" s="107">
        <f t="shared" si="6"/>
        <v>178.72</v>
      </c>
      <c r="J157" s="628"/>
      <c r="K157" s="638"/>
      <c r="L157" s="626"/>
      <c r="M157" s="626"/>
      <c r="N157" s="629"/>
      <c r="O157" s="626"/>
      <c r="P157" s="626"/>
    </row>
    <row r="158" spans="1:16">
      <c r="A158" s="97" t="s">
        <v>419</v>
      </c>
      <c r="B158" s="145"/>
      <c r="C158" s="151" t="s">
        <v>897</v>
      </c>
      <c r="D158" s="116" t="s">
        <v>896</v>
      </c>
      <c r="E158" s="152" t="s">
        <v>747</v>
      </c>
      <c r="F158" s="77">
        <f>'MEMORIA DE CALCULO'!H356</f>
        <v>1</v>
      </c>
      <c r="G158" s="75">
        <v>136.74</v>
      </c>
      <c r="H158" s="107">
        <f t="shared" si="6"/>
        <v>136.74</v>
      </c>
      <c r="J158" s="628"/>
      <c r="K158" s="638"/>
      <c r="L158" s="626"/>
      <c r="M158" s="626"/>
      <c r="N158" s="629"/>
      <c r="O158" s="626"/>
      <c r="P158" s="626"/>
    </row>
    <row r="159" spans="1:16">
      <c r="A159" s="97" t="s">
        <v>420</v>
      </c>
      <c r="B159" s="145"/>
      <c r="C159" s="151" t="s">
        <v>821</v>
      </c>
      <c r="D159" s="116" t="s">
        <v>822</v>
      </c>
      <c r="E159" s="152" t="s">
        <v>747</v>
      </c>
      <c r="F159" s="77">
        <f>'MEMORIA DE CALCULO'!H357</f>
        <v>1</v>
      </c>
      <c r="G159" s="75">
        <v>60.1</v>
      </c>
      <c r="H159" s="107">
        <f t="shared" si="6"/>
        <v>60.1</v>
      </c>
      <c r="J159" s="628"/>
      <c r="K159" s="638"/>
      <c r="L159" s="626"/>
      <c r="M159" s="626"/>
      <c r="N159" s="629"/>
      <c r="O159" s="626"/>
      <c r="P159" s="626"/>
    </row>
    <row r="160" spans="1:16">
      <c r="A160" s="97" t="s">
        <v>421</v>
      </c>
      <c r="B160" s="158">
        <v>140701</v>
      </c>
      <c r="C160" s="151"/>
      <c r="D160" s="116" t="s">
        <v>398</v>
      </c>
      <c r="E160" s="152" t="s">
        <v>746</v>
      </c>
      <c r="F160" s="77">
        <f>'MEMORIA DE CALCULO'!E364</f>
        <v>24</v>
      </c>
      <c r="G160" s="75">
        <v>71.819999999999993</v>
      </c>
      <c r="H160" s="107">
        <f t="shared" si="6"/>
        <v>1723.6799999999998</v>
      </c>
      <c r="J160" s="628"/>
      <c r="K160" s="638"/>
      <c r="L160" s="626"/>
      <c r="M160" s="626"/>
      <c r="N160" s="629"/>
      <c r="O160" s="626"/>
      <c r="P160" s="626"/>
    </row>
    <row r="161" spans="1:16">
      <c r="A161" s="97" t="s">
        <v>422</v>
      </c>
      <c r="B161" s="464">
        <v>140705</v>
      </c>
      <c r="C161" s="143"/>
      <c r="D161" s="144" t="s">
        <v>399</v>
      </c>
      <c r="E161" s="155" t="s">
        <v>746</v>
      </c>
      <c r="F161" s="156">
        <f>'MEMORIA DE CALCULO'!E366</f>
        <v>6</v>
      </c>
      <c r="G161" s="622">
        <v>84.75</v>
      </c>
      <c r="H161" s="107">
        <f t="shared" si="6"/>
        <v>508.5</v>
      </c>
      <c r="J161" s="628"/>
      <c r="K161" s="638"/>
      <c r="L161" s="613"/>
      <c r="M161" s="614"/>
      <c r="N161" s="629"/>
      <c r="O161" s="626"/>
      <c r="P161" s="626"/>
    </row>
    <row r="162" spans="1:16">
      <c r="A162" s="158" t="s">
        <v>423</v>
      </c>
      <c r="B162" s="158">
        <v>140706</v>
      </c>
      <c r="C162" s="151"/>
      <c r="D162" s="116" t="s">
        <v>400</v>
      </c>
      <c r="E162" s="152"/>
      <c r="F162" s="77">
        <f>'MEMORIA DE CALCULO'!E372</f>
        <v>9</v>
      </c>
      <c r="G162" s="622">
        <v>66.73</v>
      </c>
      <c r="H162" s="107">
        <f t="shared" si="6"/>
        <v>600.57000000000005</v>
      </c>
      <c r="J162" s="628"/>
      <c r="K162" s="638"/>
      <c r="L162" s="613"/>
      <c r="M162" s="614"/>
      <c r="N162" s="629"/>
      <c r="O162" s="626"/>
      <c r="P162" s="626"/>
    </row>
    <row r="163" spans="1:16" ht="22.5">
      <c r="A163" s="158" t="s">
        <v>424</v>
      </c>
      <c r="B163" s="158">
        <v>140707</v>
      </c>
      <c r="C163" s="158"/>
      <c r="D163" s="116" t="s">
        <v>401</v>
      </c>
      <c r="E163" s="152" t="s">
        <v>746</v>
      </c>
      <c r="F163" s="77">
        <f>'MEMORIA DE CALCULO'!E378</f>
        <v>6</v>
      </c>
      <c r="G163" s="622">
        <v>109.52</v>
      </c>
      <c r="H163" s="107">
        <f t="shared" si="6"/>
        <v>657.12</v>
      </c>
      <c r="J163" s="628"/>
      <c r="K163" s="638"/>
      <c r="L163" s="613"/>
      <c r="M163" s="614"/>
      <c r="N163" s="629"/>
      <c r="O163" s="626"/>
      <c r="P163" s="626"/>
    </row>
    <row r="164" spans="1:16">
      <c r="A164" s="477" t="s">
        <v>910</v>
      </c>
      <c r="B164" s="478"/>
      <c r="C164" s="479"/>
      <c r="D164" s="480" t="s">
        <v>447</v>
      </c>
      <c r="E164" s="481"/>
      <c r="F164" s="482"/>
      <c r="G164" s="483"/>
      <c r="H164" s="484"/>
      <c r="J164" s="628"/>
      <c r="K164" s="638"/>
      <c r="L164" s="613"/>
      <c r="M164" s="614"/>
      <c r="N164" s="629"/>
      <c r="O164" s="626"/>
      <c r="P164" s="626"/>
    </row>
    <row r="165" spans="1:16" ht="22.5">
      <c r="A165" s="97" t="s">
        <v>449</v>
      </c>
      <c r="B165" s="158"/>
      <c r="C165" s="158">
        <v>89508</v>
      </c>
      <c r="D165" s="144" t="s">
        <v>403</v>
      </c>
      <c r="E165" s="155" t="s">
        <v>758</v>
      </c>
      <c r="F165" s="156">
        <f>'MEMORIA DE CALCULO'!H380</f>
        <v>4.76</v>
      </c>
      <c r="G165" s="622">
        <v>15.88</v>
      </c>
      <c r="H165" s="107">
        <f t="shared" si="6"/>
        <v>75.588800000000006</v>
      </c>
      <c r="J165" s="628"/>
      <c r="K165" s="638"/>
      <c r="L165" s="613"/>
      <c r="M165" s="614"/>
      <c r="N165" s="629"/>
      <c r="O165" s="626"/>
      <c r="P165" s="626"/>
    </row>
    <row r="166" spans="1:16" ht="22.5">
      <c r="A166" s="97" t="s">
        <v>450</v>
      </c>
      <c r="B166" s="158"/>
      <c r="C166" s="158">
        <v>89512</v>
      </c>
      <c r="D166" s="144" t="s">
        <v>404</v>
      </c>
      <c r="E166" s="155" t="s">
        <v>758</v>
      </c>
      <c r="F166" s="156">
        <f>'MEMORIA DE CALCULO'!H381</f>
        <v>120.8</v>
      </c>
      <c r="G166" s="622">
        <v>50.57</v>
      </c>
      <c r="H166" s="107">
        <f t="shared" si="6"/>
        <v>6108.8559999999998</v>
      </c>
      <c r="J166" s="628"/>
      <c r="K166" s="638"/>
      <c r="L166" s="613"/>
      <c r="M166" s="614"/>
      <c r="N166" s="629"/>
      <c r="O166" s="626"/>
      <c r="P166" s="626"/>
    </row>
    <row r="167" spans="1:16" ht="22.5">
      <c r="A167" s="97" t="s">
        <v>451</v>
      </c>
      <c r="B167" s="158"/>
      <c r="C167" s="158">
        <v>89576</v>
      </c>
      <c r="D167" s="144" t="s">
        <v>405</v>
      </c>
      <c r="E167" s="155" t="s">
        <v>758</v>
      </c>
      <c r="F167" s="156">
        <f>'MEMORIA DE CALCULO'!H382</f>
        <v>19.04</v>
      </c>
      <c r="G167" s="622">
        <v>19.34</v>
      </c>
      <c r="H167" s="107">
        <f t="shared" si="6"/>
        <v>368.23359999999997</v>
      </c>
      <c r="J167" s="628"/>
      <c r="K167" s="638"/>
      <c r="L167" s="613"/>
      <c r="M167" s="614"/>
      <c r="N167" s="629"/>
      <c r="O167" s="626"/>
      <c r="P167" s="626"/>
    </row>
    <row r="168" spans="1:16" ht="22.5">
      <c r="A168" s="97" t="s">
        <v>452</v>
      </c>
      <c r="B168" s="158"/>
      <c r="C168" s="158">
        <v>89712</v>
      </c>
      <c r="D168" s="144" t="s">
        <v>406</v>
      </c>
      <c r="E168" s="155" t="s">
        <v>758</v>
      </c>
      <c r="F168" s="156">
        <f>'MEMORIA DE CALCULO'!H383</f>
        <v>16.5</v>
      </c>
      <c r="G168" s="623">
        <v>23.79</v>
      </c>
      <c r="H168" s="107">
        <f t="shared" si="6"/>
        <v>392.53499999999997</v>
      </c>
      <c r="J168" s="628"/>
      <c r="K168" s="638"/>
      <c r="L168" s="613"/>
      <c r="M168" s="614"/>
      <c r="N168" s="629"/>
      <c r="O168" s="626"/>
      <c r="P168" s="626"/>
    </row>
    <row r="169" spans="1:16" ht="22.5">
      <c r="A169" s="97" t="s">
        <v>453</v>
      </c>
      <c r="B169" s="158"/>
      <c r="C169" s="158">
        <v>89713</v>
      </c>
      <c r="D169" s="144" t="s">
        <v>407</v>
      </c>
      <c r="E169" s="155" t="s">
        <v>758</v>
      </c>
      <c r="F169" s="156">
        <f>'MEMORIA DE CALCULO'!H384</f>
        <v>47</v>
      </c>
      <c r="G169" s="622">
        <v>35.479999999999997</v>
      </c>
      <c r="H169" s="107">
        <f t="shared" si="6"/>
        <v>1667.56</v>
      </c>
      <c r="J169" s="628"/>
      <c r="K169" s="638"/>
      <c r="L169" s="613"/>
      <c r="M169" s="614"/>
      <c r="N169" s="629"/>
      <c r="O169" s="626"/>
      <c r="P169" s="626"/>
    </row>
    <row r="170" spans="1:16" ht="22.5">
      <c r="A170" s="97" t="s">
        <v>454</v>
      </c>
      <c r="B170" s="158"/>
      <c r="C170" s="158">
        <v>89714</v>
      </c>
      <c r="D170" s="144" t="s">
        <v>408</v>
      </c>
      <c r="E170" s="155" t="s">
        <v>758</v>
      </c>
      <c r="F170" s="156">
        <f>'MEMORIA DE CALCULO'!H385</f>
        <v>12</v>
      </c>
      <c r="G170" s="622">
        <v>45.35</v>
      </c>
      <c r="H170" s="107">
        <f t="shared" si="6"/>
        <v>544.20000000000005</v>
      </c>
      <c r="J170" s="628"/>
      <c r="K170" s="638"/>
      <c r="L170" s="613"/>
      <c r="M170" s="614"/>
      <c r="N170" s="629"/>
      <c r="O170" s="626"/>
      <c r="P170" s="626"/>
    </row>
    <row r="171" spans="1:16">
      <c r="A171" s="477" t="s">
        <v>911</v>
      </c>
      <c r="B171" s="441"/>
      <c r="C171" s="441"/>
      <c r="D171" s="480" t="s">
        <v>455</v>
      </c>
      <c r="E171" s="481"/>
      <c r="F171" s="482"/>
      <c r="G171" s="483"/>
      <c r="H171" s="484"/>
      <c r="J171" s="628"/>
      <c r="K171" s="638"/>
      <c r="L171" s="613"/>
      <c r="M171" s="614"/>
      <c r="N171" s="629"/>
      <c r="O171" s="626"/>
      <c r="P171" s="626"/>
    </row>
    <row r="172" spans="1:16" ht="22.5">
      <c r="A172" s="97" t="s">
        <v>465</v>
      </c>
      <c r="B172" s="158"/>
      <c r="C172" s="158">
        <v>89356</v>
      </c>
      <c r="D172" s="144" t="s">
        <v>456</v>
      </c>
      <c r="E172" s="155" t="s">
        <v>758</v>
      </c>
      <c r="F172" s="156">
        <f>'MEMORIA DE CALCULO'!H387</f>
        <v>27.06</v>
      </c>
      <c r="G172" s="622">
        <v>16.22</v>
      </c>
      <c r="H172" s="107">
        <f t="shared" si="6"/>
        <v>438.91319999999996</v>
      </c>
      <c r="J172" s="628"/>
      <c r="K172" s="638"/>
      <c r="L172" s="613"/>
      <c r="M172" s="614"/>
      <c r="N172" s="629"/>
      <c r="O172" s="626"/>
      <c r="P172" s="626"/>
    </row>
    <row r="173" spans="1:16" ht="22.5">
      <c r="A173" s="97" t="s">
        <v>466</v>
      </c>
      <c r="B173" s="158"/>
      <c r="C173" s="158">
        <v>72789</v>
      </c>
      <c r="D173" s="144" t="s">
        <v>457</v>
      </c>
      <c r="E173" s="155" t="s">
        <v>747</v>
      </c>
      <c r="F173" s="156">
        <f>'MEMORIA DE CALCULO'!H388</f>
        <v>1</v>
      </c>
      <c r="G173" s="622">
        <v>16.440000000000001</v>
      </c>
      <c r="H173" s="107">
        <f t="shared" si="6"/>
        <v>16.440000000000001</v>
      </c>
      <c r="J173" s="628"/>
      <c r="K173" s="638"/>
      <c r="L173" s="613"/>
      <c r="M173" s="614"/>
      <c r="N173" s="629"/>
      <c r="O173" s="626"/>
      <c r="P173" s="626"/>
    </row>
    <row r="174" spans="1:16" ht="22.5">
      <c r="A174" s="97" t="s">
        <v>467</v>
      </c>
      <c r="B174" s="158"/>
      <c r="C174" s="158">
        <v>72791</v>
      </c>
      <c r="D174" s="144" t="s">
        <v>458</v>
      </c>
      <c r="E174" s="155" t="s">
        <v>747</v>
      </c>
      <c r="F174" s="156">
        <f>'MEMORIA DE CALCULO'!H389</f>
        <v>4</v>
      </c>
      <c r="G174" s="622">
        <v>31.53</v>
      </c>
      <c r="H174" s="107">
        <f t="shared" si="6"/>
        <v>126.12</v>
      </c>
      <c r="J174" s="628"/>
      <c r="K174" s="638"/>
      <c r="L174" s="613"/>
      <c r="M174" s="614"/>
      <c r="N174" s="629"/>
      <c r="O174" s="626"/>
      <c r="P174" s="626"/>
    </row>
    <row r="175" spans="1:16" ht="22.5">
      <c r="A175" s="97" t="s">
        <v>468</v>
      </c>
      <c r="B175" s="158"/>
      <c r="C175" s="158">
        <v>72792</v>
      </c>
      <c r="D175" s="144" t="s">
        <v>459</v>
      </c>
      <c r="E175" s="155" t="s">
        <v>747</v>
      </c>
      <c r="F175" s="156">
        <f>'MEMORIA DE CALCULO'!H390</f>
        <v>2</v>
      </c>
      <c r="G175" s="622">
        <v>35.97</v>
      </c>
      <c r="H175" s="107">
        <f t="shared" si="6"/>
        <v>71.94</v>
      </c>
      <c r="J175" s="628"/>
      <c r="K175" s="638"/>
      <c r="L175" s="613"/>
      <c r="M175" s="614"/>
      <c r="N175" s="629"/>
      <c r="O175" s="626"/>
      <c r="P175" s="626"/>
    </row>
    <row r="176" spans="1:16" ht="22.5">
      <c r="A176" s="97" t="s">
        <v>469</v>
      </c>
      <c r="B176" s="158"/>
      <c r="C176" s="158" t="s">
        <v>460</v>
      </c>
      <c r="D176" s="144" t="s">
        <v>461</v>
      </c>
      <c r="E176" s="155" t="s">
        <v>747</v>
      </c>
      <c r="F176" s="156">
        <f>'MEMORIA DE CALCULO'!H391</f>
        <v>1</v>
      </c>
      <c r="G176" s="622">
        <v>60.67</v>
      </c>
      <c r="H176" s="107">
        <f t="shared" si="6"/>
        <v>60.67</v>
      </c>
      <c r="J176" s="628"/>
      <c r="K176" s="638"/>
      <c r="L176" s="613"/>
      <c r="M176" s="614"/>
      <c r="N176" s="629"/>
      <c r="O176" s="626"/>
      <c r="P176" s="626"/>
    </row>
    <row r="177" spans="1:16" ht="22.5">
      <c r="A177" s="97" t="s">
        <v>470</v>
      </c>
      <c r="B177" s="158"/>
      <c r="C177" s="158">
        <v>89448</v>
      </c>
      <c r="D177" s="144" t="s">
        <v>462</v>
      </c>
      <c r="E177" s="155" t="s">
        <v>758</v>
      </c>
      <c r="F177" s="156">
        <f>'MEMORIA DE CALCULO'!H392</f>
        <v>14</v>
      </c>
      <c r="G177" s="622">
        <v>12.86</v>
      </c>
      <c r="H177" s="107">
        <f t="shared" si="6"/>
        <v>180.04</v>
      </c>
      <c r="J177" s="628"/>
      <c r="K177" s="638"/>
      <c r="L177" s="613"/>
      <c r="M177" s="614"/>
      <c r="N177" s="629"/>
      <c r="O177" s="626"/>
      <c r="P177" s="626"/>
    </row>
    <row r="178" spans="1:16" ht="22.5">
      <c r="A178" s="97" t="s">
        <v>471</v>
      </c>
      <c r="B178" s="158"/>
      <c r="C178" s="158">
        <v>89449</v>
      </c>
      <c r="D178" s="144" t="s">
        <v>463</v>
      </c>
      <c r="E178" s="155" t="s">
        <v>758</v>
      </c>
      <c r="F178" s="156">
        <f>'MEMORIA DE CALCULO'!H393</f>
        <v>52</v>
      </c>
      <c r="G178" s="622">
        <v>15.92</v>
      </c>
      <c r="H178" s="107">
        <f t="shared" si="6"/>
        <v>827.84</v>
      </c>
      <c r="J178" s="628"/>
      <c r="K178" s="638"/>
      <c r="L178" s="613"/>
      <c r="M178" s="614"/>
      <c r="N178" s="629"/>
      <c r="O178" s="626"/>
      <c r="P178" s="626"/>
    </row>
    <row r="179" spans="1:16">
      <c r="A179" s="97" t="s">
        <v>472</v>
      </c>
      <c r="B179" s="158"/>
      <c r="C179" s="158" t="s">
        <v>802</v>
      </c>
      <c r="D179" s="144" t="s">
        <v>803</v>
      </c>
      <c r="E179" s="155" t="s">
        <v>747</v>
      </c>
      <c r="F179" s="156">
        <f>'MEMORIA DE CALCULO'!H394</f>
        <v>3</v>
      </c>
      <c r="G179" s="622">
        <v>103.87</v>
      </c>
      <c r="H179" s="107">
        <f t="shared" si="6"/>
        <v>311.61</v>
      </c>
      <c r="J179" s="628"/>
      <c r="K179" s="638"/>
      <c r="L179" s="613"/>
      <c r="M179" s="614"/>
      <c r="N179" s="629"/>
      <c r="O179" s="626"/>
      <c r="P179" s="626"/>
    </row>
    <row r="180" spans="1:16">
      <c r="A180" s="97" t="s">
        <v>473</v>
      </c>
      <c r="B180" s="158"/>
      <c r="C180" s="158" t="s">
        <v>890</v>
      </c>
      <c r="D180" s="144" t="s">
        <v>891</v>
      </c>
      <c r="E180" s="155" t="s">
        <v>747</v>
      </c>
      <c r="F180" s="156">
        <f>'MEMORIA DE CALCULO'!H395</f>
        <v>2</v>
      </c>
      <c r="G180" s="622">
        <v>88.15</v>
      </c>
      <c r="H180" s="107">
        <f t="shared" si="6"/>
        <v>176.3</v>
      </c>
      <c r="J180" s="628"/>
      <c r="K180" s="638"/>
      <c r="L180" s="613"/>
      <c r="M180" s="614"/>
      <c r="N180" s="629"/>
      <c r="O180" s="626"/>
      <c r="P180" s="626"/>
    </row>
    <row r="181" spans="1:16" ht="22.5">
      <c r="A181" s="97" t="s">
        <v>474</v>
      </c>
      <c r="B181" s="158">
        <v>170548</v>
      </c>
      <c r="C181" s="158"/>
      <c r="D181" s="144" t="s">
        <v>464</v>
      </c>
      <c r="E181" s="155" t="s">
        <v>747</v>
      </c>
      <c r="F181" s="156">
        <f>'MEMORIA DE CALCULO'!H396</f>
        <v>2</v>
      </c>
      <c r="G181" s="622">
        <v>952.29</v>
      </c>
      <c r="H181" s="107">
        <f t="shared" si="6"/>
        <v>1904.58</v>
      </c>
      <c r="J181" s="628"/>
      <c r="K181" s="638"/>
      <c r="L181" s="613"/>
      <c r="M181" s="614"/>
      <c r="N181" s="629"/>
      <c r="O181" s="626"/>
      <c r="P181" s="626"/>
    </row>
    <row r="182" spans="1:16">
      <c r="A182" s="477" t="s">
        <v>402</v>
      </c>
      <c r="B182" s="441"/>
      <c r="C182" s="441"/>
      <c r="D182" s="480" t="s">
        <v>487</v>
      </c>
      <c r="E182" s="481"/>
      <c r="F182" s="482"/>
      <c r="G182" s="483"/>
      <c r="H182" s="484"/>
      <c r="J182" s="628"/>
      <c r="K182" s="638"/>
      <c r="L182" s="613"/>
      <c r="M182" s="614"/>
      <c r="N182" s="629"/>
      <c r="O182" s="626"/>
      <c r="P182" s="626"/>
    </row>
    <row r="183" spans="1:16" ht="22.5">
      <c r="A183" s="97" t="s">
        <v>504</v>
      </c>
      <c r="B183" s="158"/>
      <c r="C183" s="158">
        <v>40729</v>
      </c>
      <c r="D183" s="144" t="s">
        <v>889</v>
      </c>
      <c r="E183" s="155" t="s">
        <v>747</v>
      </c>
      <c r="F183" s="156">
        <f>'MEMORIA DE CALCULO'!H398</f>
        <v>2</v>
      </c>
      <c r="G183" s="622">
        <v>236.52</v>
      </c>
      <c r="H183" s="107">
        <f t="shared" si="6"/>
        <v>473.04</v>
      </c>
      <c r="J183" s="628"/>
      <c r="K183" s="638"/>
      <c r="L183" s="613"/>
      <c r="M183" s="614"/>
      <c r="N183" s="629"/>
      <c r="O183" s="626"/>
      <c r="P183" s="626"/>
    </row>
    <row r="184" spans="1:16">
      <c r="A184" s="97" t="s">
        <v>505</v>
      </c>
      <c r="B184" s="158"/>
      <c r="C184" s="158">
        <v>73663</v>
      </c>
      <c r="D184" s="144" t="s">
        <v>488</v>
      </c>
      <c r="E184" s="155" t="s">
        <v>747</v>
      </c>
      <c r="F184" s="156">
        <f>'MEMORIA DE CALCULO'!E404</f>
        <v>4</v>
      </c>
      <c r="G184" s="622">
        <v>108.29</v>
      </c>
      <c r="H184" s="107">
        <f t="shared" si="6"/>
        <v>433.16</v>
      </c>
      <c r="J184" s="628"/>
      <c r="K184" s="638"/>
      <c r="L184" s="613"/>
      <c r="M184" s="614"/>
      <c r="N184" s="629"/>
      <c r="O184" s="626"/>
      <c r="P184" s="626"/>
    </row>
    <row r="185" spans="1:16" ht="22.5">
      <c r="A185" s="97" t="s">
        <v>506</v>
      </c>
      <c r="B185" s="158"/>
      <c r="C185" s="158" t="s">
        <v>489</v>
      </c>
      <c r="D185" s="144" t="s">
        <v>490</v>
      </c>
      <c r="E185" s="155" t="s">
        <v>747</v>
      </c>
      <c r="F185" s="156">
        <f>'MEMORIA DE CALCULO'!E406</f>
        <v>1</v>
      </c>
      <c r="G185" s="622">
        <v>152.09</v>
      </c>
      <c r="H185" s="107">
        <f t="shared" si="6"/>
        <v>152.09</v>
      </c>
      <c r="J185" s="628"/>
      <c r="K185" s="638"/>
      <c r="L185" s="613"/>
      <c r="M185" s="614"/>
      <c r="N185" s="629"/>
      <c r="O185" s="626"/>
      <c r="P185" s="626"/>
    </row>
    <row r="186" spans="1:16">
      <c r="A186" s="97" t="s">
        <v>507</v>
      </c>
      <c r="B186" s="158">
        <v>170220</v>
      </c>
      <c r="C186" s="158"/>
      <c r="D186" s="144" t="s">
        <v>491</v>
      </c>
      <c r="E186" s="155" t="s">
        <v>743</v>
      </c>
      <c r="F186" s="156">
        <f>'MEMORIA DE CALCULO'!E413</f>
        <v>12.04</v>
      </c>
      <c r="G186" s="622">
        <v>310.82</v>
      </c>
      <c r="H186" s="107">
        <f t="shared" si="6"/>
        <v>3742.2727999999997</v>
      </c>
      <c r="J186" s="628"/>
      <c r="K186" s="638"/>
      <c r="L186" s="613"/>
      <c r="M186" s="614"/>
      <c r="N186" s="629"/>
      <c r="O186" s="626"/>
      <c r="P186" s="626"/>
    </row>
    <row r="187" spans="1:16" ht="33.75">
      <c r="A187" s="97" t="s">
        <v>508</v>
      </c>
      <c r="B187" s="158"/>
      <c r="C187" s="158">
        <v>86936</v>
      </c>
      <c r="D187" s="144" t="s">
        <v>492</v>
      </c>
      <c r="E187" s="155" t="s">
        <v>747</v>
      </c>
      <c r="F187" s="156">
        <f>'MEMORIA DE CALCULO'!H414</f>
        <v>2</v>
      </c>
      <c r="G187" s="622">
        <v>348.64</v>
      </c>
      <c r="H187" s="107">
        <f t="shared" si="6"/>
        <v>697.28</v>
      </c>
      <c r="J187" s="628"/>
      <c r="K187" s="638"/>
      <c r="L187" s="613"/>
      <c r="M187" s="614"/>
      <c r="N187" s="629"/>
      <c r="O187" s="626"/>
      <c r="P187" s="626"/>
    </row>
    <row r="188" spans="1:16" ht="22.5">
      <c r="A188" s="97" t="s">
        <v>509</v>
      </c>
      <c r="B188" s="158"/>
      <c r="C188" s="158">
        <v>86872</v>
      </c>
      <c r="D188" s="144" t="s">
        <v>493</v>
      </c>
      <c r="E188" s="155" t="s">
        <v>747</v>
      </c>
      <c r="F188" s="156">
        <f>'MEMORIA DE CALCULO'!H415</f>
        <v>2</v>
      </c>
      <c r="G188" s="622">
        <v>304.37</v>
      </c>
      <c r="H188" s="107">
        <f t="shared" si="6"/>
        <v>608.74</v>
      </c>
      <c r="J188" s="628"/>
      <c r="K188" s="638"/>
      <c r="L188" s="613"/>
      <c r="M188" s="614"/>
      <c r="N188" s="629"/>
      <c r="O188" s="626"/>
      <c r="P188" s="626"/>
    </row>
    <row r="189" spans="1:16" ht="33.75">
      <c r="A189" s="97" t="s">
        <v>510</v>
      </c>
      <c r="B189" s="158"/>
      <c r="C189" s="158">
        <v>86938</v>
      </c>
      <c r="D189" s="144" t="s">
        <v>494</v>
      </c>
      <c r="E189" s="155" t="s">
        <v>747</v>
      </c>
      <c r="F189" s="156">
        <f>'MEMORIA DE CALCULO'!E420</f>
        <v>3</v>
      </c>
      <c r="G189" s="622">
        <v>264.25</v>
      </c>
      <c r="H189" s="107">
        <f t="shared" si="6"/>
        <v>792.75</v>
      </c>
      <c r="J189" s="628"/>
      <c r="K189" s="638"/>
      <c r="L189" s="613"/>
      <c r="M189" s="614"/>
      <c r="N189" s="629"/>
      <c r="O189" s="626"/>
      <c r="P189" s="626"/>
    </row>
    <row r="190" spans="1:16" ht="33.75">
      <c r="A190" s="97" t="s">
        <v>511</v>
      </c>
      <c r="B190" s="158"/>
      <c r="C190" s="158">
        <v>86931</v>
      </c>
      <c r="D190" s="144" t="s">
        <v>495</v>
      </c>
      <c r="E190" s="155" t="s">
        <v>747</v>
      </c>
      <c r="F190" s="156">
        <f>'MEMORIA DE CALCULO'!E424</f>
        <v>4</v>
      </c>
      <c r="G190" s="622">
        <v>420.68</v>
      </c>
      <c r="H190" s="107">
        <f t="shared" si="6"/>
        <v>1682.72</v>
      </c>
      <c r="J190" s="628"/>
      <c r="K190" s="638"/>
      <c r="L190" s="613"/>
      <c r="M190" s="614"/>
      <c r="N190" s="629"/>
      <c r="O190" s="626"/>
      <c r="P190" s="626"/>
    </row>
    <row r="191" spans="1:16" ht="33.75">
      <c r="A191" s="97" t="s">
        <v>512</v>
      </c>
      <c r="B191" s="158">
        <v>170135</v>
      </c>
      <c r="C191" s="158"/>
      <c r="D191" s="144" t="s">
        <v>496</v>
      </c>
      <c r="E191" s="155" t="s">
        <v>747</v>
      </c>
      <c r="F191" s="156">
        <f>'MEMORIA DE CALCULO'!E428</f>
        <v>2</v>
      </c>
      <c r="G191" s="622">
        <v>1463.2</v>
      </c>
      <c r="H191" s="107">
        <f t="shared" si="6"/>
        <v>2926.4</v>
      </c>
      <c r="J191" s="628"/>
      <c r="K191" s="638"/>
      <c r="L191" s="613"/>
      <c r="M191" s="614"/>
      <c r="N191" s="629"/>
      <c r="O191" s="626"/>
      <c r="P191" s="626"/>
    </row>
    <row r="192" spans="1:16" ht="22.5">
      <c r="A192" s="97" t="s">
        <v>513</v>
      </c>
      <c r="B192" s="158"/>
      <c r="C192" s="158">
        <v>86906</v>
      </c>
      <c r="D192" s="144" t="s">
        <v>497</v>
      </c>
      <c r="E192" s="155" t="s">
        <v>747</v>
      </c>
      <c r="F192" s="156">
        <f>'MEMORIA DE CALCULO'!E433</f>
        <v>3</v>
      </c>
      <c r="G192" s="622">
        <v>35.32</v>
      </c>
      <c r="H192" s="107">
        <f t="shared" si="6"/>
        <v>105.96000000000001</v>
      </c>
      <c r="J192" s="628"/>
      <c r="K192" s="638"/>
      <c r="L192" s="613"/>
      <c r="M192" s="614"/>
      <c r="N192" s="629"/>
      <c r="O192" s="626"/>
      <c r="P192" s="626"/>
    </row>
    <row r="193" spans="1:16" ht="22.5">
      <c r="A193" s="97" t="s">
        <v>514</v>
      </c>
      <c r="B193" s="465"/>
      <c r="C193" s="158">
        <v>86910</v>
      </c>
      <c r="D193" s="144" t="s">
        <v>498</v>
      </c>
      <c r="E193" s="155" t="s">
        <v>747</v>
      </c>
      <c r="F193" s="156">
        <f>'MEMORIA DE CALCULO'!E435</f>
        <v>2</v>
      </c>
      <c r="G193" s="622">
        <v>67.37</v>
      </c>
      <c r="H193" s="107">
        <f t="shared" si="6"/>
        <v>134.74</v>
      </c>
      <c r="J193" s="628"/>
      <c r="K193" s="638"/>
      <c r="L193" s="613"/>
      <c r="M193" s="614"/>
      <c r="N193" s="629"/>
      <c r="O193" s="626"/>
      <c r="P193" s="626"/>
    </row>
    <row r="194" spans="1:16" ht="22.5">
      <c r="A194" s="158" t="s">
        <v>515</v>
      </c>
      <c r="B194" s="145"/>
      <c r="C194" s="151">
        <v>86914</v>
      </c>
      <c r="D194" s="116" t="s">
        <v>499</v>
      </c>
      <c r="E194" s="152"/>
      <c r="F194" s="77">
        <f>'MEMORIA DE CALCULO'!E437</f>
        <v>2</v>
      </c>
      <c r="G194" s="622">
        <v>32.47</v>
      </c>
      <c r="H194" s="107">
        <f t="shared" si="6"/>
        <v>64.94</v>
      </c>
      <c r="J194" s="628"/>
      <c r="K194" s="638"/>
      <c r="L194" s="613"/>
      <c r="M194" s="614"/>
      <c r="N194" s="629"/>
      <c r="O194" s="626"/>
      <c r="P194" s="626"/>
    </row>
    <row r="195" spans="1:16">
      <c r="A195" s="97" t="s">
        <v>516</v>
      </c>
      <c r="B195" s="158">
        <v>170309</v>
      </c>
      <c r="C195" s="151"/>
      <c r="D195" s="116" t="s">
        <v>500</v>
      </c>
      <c r="E195" s="152"/>
      <c r="F195" s="77">
        <f>'MEMORIA DE CALCULO'!E439</f>
        <v>3</v>
      </c>
      <c r="G195" s="75">
        <v>60.64</v>
      </c>
      <c r="H195" s="107">
        <f t="shared" si="6"/>
        <v>181.92000000000002</v>
      </c>
      <c r="J195" s="628"/>
      <c r="K195" s="638"/>
      <c r="L195" s="626"/>
      <c r="M195" s="626"/>
      <c r="N195" s="629"/>
      <c r="O195" s="626"/>
      <c r="P195" s="626"/>
    </row>
    <row r="196" spans="1:16" ht="22.5">
      <c r="A196" s="97" t="s">
        <v>517</v>
      </c>
      <c r="B196" s="97">
        <v>170108</v>
      </c>
      <c r="C196" s="153"/>
      <c r="D196" s="154" t="s">
        <v>501</v>
      </c>
      <c r="E196" s="125"/>
      <c r="F196" s="133">
        <f>'MEMORIA DE CALCULO'!E444</f>
        <v>3</v>
      </c>
      <c r="G196" s="75">
        <v>60.91</v>
      </c>
      <c r="H196" s="107">
        <f t="shared" si="6"/>
        <v>182.73</v>
      </c>
      <c r="J196" s="628"/>
      <c r="K196" s="638"/>
      <c r="L196" s="626"/>
      <c r="M196" s="626"/>
      <c r="N196" s="629"/>
      <c r="O196" s="626"/>
      <c r="P196" s="626"/>
    </row>
    <row r="197" spans="1:16" ht="22.5">
      <c r="A197" s="97" t="s">
        <v>518</v>
      </c>
      <c r="B197" s="97">
        <v>170111</v>
      </c>
      <c r="C197" s="153"/>
      <c r="D197" s="154" t="s">
        <v>502</v>
      </c>
      <c r="E197" s="125"/>
      <c r="F197" s="133">
        <f>'MEMORIA DE CALCULO'!E448</f>
        <v>6</v>
      </c>
      <c r="G197" s="75">
        <v>62.97</v>
      </c>
      <c r="H197" s="107">
        <f t="shared" si="6"/>
        <v>377.82</v>
      </c>
      <c r="J197" s="628"/>
      <c r="K197" s="638"/>
      <c r="L197" s="626"/>
      <c r="M197" s="626"/>
      <c r="N197" s="629"/>
      <c r="O197" s="626"/>
      <c r="P197" s="626"/>
    </row>
    <row r="198" spans="1:16" ht="22.5">
      <c r="A198" s="97" t="s">
        <v>519</v>
      </c>
      <c r="B198" s="723" t="s">
        <v>887</v>
      </c>
      <c r="C198" s="724"/>
      <c r="D198" s="154" t="s">
        <v>503</v>
      </c>
      <c r="E198" s="125"/>
      <c r="F198" s="133">
        <f>'MEMORIA DE CALCULO'!E452</f>
        <v>4</v>
      </c>
      <c r="G198" s="75">
        <v>293.66000000000003</v>
      </c>
      <c r="H198" s="107">
        <f t="shared" si="6"/>
        <v>1174.6400000000001</v>
      </c>
      <c r="J198" s="628"/>
      <c r="K198" s="638"/>
      <c r="L198" s="626"/>
      <c r="M198" s="626"/>
      <c r="N198" s="629"/>
      <c r="O198" s="626"/>
      <c r="P198" s="626"/>
    </row>
    <row r="199" spans="1:16">
      <c r="A199" s="699" t="s">
        <v>904</v>
      </c>
      <c r="B199" s="700"/>
      <c r="C199" s="700"/>
      <c r="D199" s="700"/>
      <c r="E199" s="700"/>
      <c r="F199" s="700"/>
      <c r="G199" s="701"/>
      <c r="H199" s="378">
        <f>SUM(H153:H198)</f>
        <v>33081.689400000003</v>
      </c>
      <c r="J199" s="628"/>
      <c r="K199" s="638"/>
      <c r="L199" s="626"/>
      <c r="M199" s="626"/>
      <c r="N199" s="629"/>
      <c r="O199" s="626"/>
      <c r="P199" s="626"/>
    </row>
    <row r="200" spans="1:16">
      <c r="A200" s="192"/>
      <c r="B200" s="193"/>
      <c r="C200" s="194"/>
      <c r="D200" s="193"/>
      <c r="E200" s="193"/>
      <c r="F200" s="193"/>
      <c r="G200" s="193"/>
      <c r="H200" s="196"/>
      <c r="J200" s="628"/>
      <c r="K200" s="638"/>
      <c r="L200" s="626"/>
      <c r="M200" s="626"/>
      <c r="N200" s="629"/>
      <c r="O200" s="626"/>
      <c r="P200" s="626"/>
    </row>
    <row r="201" spans="1:16">
      <c r="A201" s="714">
        <v>13</v>
      </c>
      <c r="B201" s="715"/>
      <c r="C201" s="716"/>
      <c r="D201" s="513" t="s">
        <v>769</v>
      </c>
      <c r="E201" s="368"/>
      <c r="F201" s="514"/>
      <c r="G201" s="515"/>
      <c r="H201" s="516"/>
      <c r="J201" s="628"/>
      <c r="K201" s="638"/>
      <c r="L201" s="626"/>
      <c r="M201" s="626"/>
      <c r="N201" s="629"/>
      <c r="O201" s="626"/>
      <c r="P201" s="626"/>
    </row>
    <row r="202" spans="1:16" ht="33.75">
      <c r="A202" s="158" t="s">
        <v>912</v>
      </c>
      <c r="B202" s="98">
        <v>160608</v>
      </c>
      <c r="C202" s="98"/>
      <c r="D202" s="148" t="s">
        <v>383</v>
      </c>
      <c r="E202" s="149" t="s">
        <v>747</v>
      </c>
      <c r="F202" s="133">
        <f>'MEMORIA DE CALCULO'!E456</f>
        <v>2</v>
      </c>
      <c r="G202" s="75">
        <v>257.58999999999997</v>
      </c>
      <c r="H202" s="107">
        <f>ROUND(F202,2)*ROUND(G202,2)</f>
        <v>515.17999999999995</v>
      </c>
      <c r="J202" s="628"/>
      <c r="K202" s="638"/>
      <c r="L202" s="626"/>
      <c r="M202" s="626"/>
      <c r="N202" s="629"/>
      <c r="O202" s="626"/>
      <c r="P202" s="626"/>
    </row>
    <row r="203" spans="1:16" ht="22.5">
      <c r="A203" s="158" t="s">
        <v>913</v>
      </c>
      <c r="B203" s="98">
        <v>160612</v>
      </c>
      <c r="C203" s="98"/>
      <c r="D203" s="148" t="s">
        <v>385</v>
      </c>
      <c r="E203" s="149" t="s">
        <v>747</v>
      </c>
      <c r="F203" s="133">
        <f>'MEMORIA DE CALCULO'!E457</f>
        <v>6</v>
      </c>
      <c r="G203" s="75">
        <v>28.58</v>
      </c>
      <c r="H203" s="107">
        <f>ROUND(F203,2)*ROUND(G203,2)</f>
        <v>171.48</v>
      </c>
      <c r="J203" s="628"/>
      <c r="K203" s="638"/>
      <c r="L203" s="626"/>
      <c r="M203" s="626"/>
      <c r="N203" s="629"/>
      <c r="O203" s="626"/>
      <c r="P203" s="626"/>
    </row>
    <row r="204" spans="1:16" ht="22.5">
      <c r="A204" s="158" t="s">
        <v>914</v>
      </c>
      <c r="B204" s="98">
        <v>160613</v>
      </c>
      <c r="C204" s="98"/>
      <c r="D204" s="148" t="s">
        <v>384</v>
      </c>
      <c r="E204" s="149" t="s">
        <v>747</v>
      </c>
      <c r="F204" s="133">
        <f>'MEMORIA DE CALCULO'!E458</f>
        <v>7</v>
      </c>
      <c r="G204" s="75">
        <v>193.59</v>
      </c>
      <c r="H204" s="107">
        <f>ROUND(F204,2)*ROUND(G204,2)</f>
        <v>1355.13</v>
      </c>
      <c r="J204" s="628"/>
      <c r="K204" s="638"/>
      <c r="L204" s="626"/>
      <c r="M204" s="626"/>
      <c r="N204" s="629"/>
      <c r="O204" s="626"/>
      <c r="P204" s="626"/>
    </row>
    <row r="205" spans="1:16">
      <c r="A205" s="158" t="s">
        <v>915</v>
      </c>
      <c r="B205" s="84"/>
      <c r="C205" s="75" t="s">
        <v>783</v>
      </c>
      <c r="D205" s="137" t="s">
        <v>382</v>
      </c>
      <c r="E205" s="135" t="s">
        <v>747</v>
      </c>
      <c r="F205" s="77">
        <f>'MEMORIA DE CALCULO'!E459</f>
        <v>2</v>
      </c>
      <c r="G205" s="75">
        <v>178.19</v>
      </c>
      <c r="H205" s="107">
        <f>ROUND(F205,2)*ROUND(G205,2)</f>
        <v>356.38</v>
      </c>
      <c r="J205" s="628"/>
      <c r="K205" s="638"/>
      <c r="L205" s="626"/>
      <c r="M205" s="626"/>
      <c r="N205" s="629"/>
      <c r="O205" s="626"/>
      <c r="P205" s="626"/>
    </row>
    <row r="206" spans="1:16" ht="22.5">
      <c r="A206" s="158" t="s">
        <v>916</v>
      </c>
      <c r="B206" s="98"/>
      <c r="C206" s="162" t="s">
        <v>784</v>
      </c>
      <c r="D206" s="137" t="s">
        <v>903</v>
      </c>
      <c r="E206" s="135" t="s">
        <v>747</v>
      </c>
      <c r="F206" s="78">
        <f>'MEMORIA DE CALCULO'!E460</f>
        <v>2</v>
      </c>
      <c r="G206" s="75">
        <v>183.69</v>
      </c>
      <c r="H206" s="107">
        <f>ROUND(F206,2)*ROUND(G206,2)</f>
        <v>367.38</v>
      </c>
      <c r="J206" s="628"/>
      <c r="K206" s="638"/>
      <c r="L206" s="626"/>
      <c r="M206" s="626"/>
      <c r="N206" s="629"/>
      <c r="O206" s="626"/>
      <c r="P206" s="626"/>
    </row>
    <row r="207" spans="1:16">
      <c r="A207" s="699" t="s">
        <v>904</v>
      </c>
      <c r="B207" s="700"/>
      <c r="C207" s="700"/>
      <c r="D207" s="700"/>
      <c r="E207" s="700"/>
      <c r="F207" s="700"/>
      <c r="G207" s="701"/>
      <c r="H207" s="378">
        <f>SUM(H202:H206)</f>
        <v>2765.55</v>
      </c>
      <c r="J207" s="628"/>
      <c r="K207" s="638"/>
      <c r="L207" s="626"/>
      <c r="M207" s="626"/>
      <c r="N207" s="629"/>
      <c r="O207" s="626"/>
      <c r="P207" s="626"/>
    </row>
    <row r="208" spans="1:16">
      <c r="A208" s="197"/>
      <c r="B208" s="198"/>
      <c r="C208" s="198"/>
      <c r="D208" s="198"/>
      <c r="E208" s="198"/>
      <c r="F208" s="198"/>
      <c r="G208" s="198"/>
      <c r="H208" s="215"/>
      <c r="J208" s="628"/>
      <c r="K208" s="638"/>
      <c r="L208" s="626"/>
      <c r="M208" s="626"/>
      <c r="N208" s="629"/>
      <c r="O208" s="626"/>
      <c r="P208" s="626"/>
    </row>
    <row r="209" spans="1:16">
      <c r="A209" s="702">
        <v>14</v>
      </c>
      <c r="B209" s="703"/>
      <c r="C209" s="704"/>
      <c r="D209" s="367" t="s">
        <v>355</v>
      </c>
      <c r="E209" s="368"/>
      <c r="F209" s="369"/>
      <c r="G209" s="370"/>
      <c r="H209" s="371"/>
      <c r="J209" s="628"/>
      <c r="K209" s="638"/>
      <c r="L209" s="648"/>
      <c r="M209" s="626"/>
      <c r="N209" s="629"/>
      <c r="O209" s="626"/>
      <c r="P209" s="626"/>
    </row>
    <row r="210" spans="1:16" ht="22.5">
      <c r="A210" s="74" t="s">
        <v>358</v>
      </c>
      <c r="B210" s="458"/>
      <c r="C210" s="74" t="s">
        <v>906</v>
      </c>
      <c r="D210" s="118" t="s">
        <v>353</v>
      </c>
      <c r="E210" s="74" t="s">
        <v>747</v>
      </c>
      <c r="F210" s="624">
        <f>'MEMORIA DE CALCULO'!G468</f>
        <v>1</v>
      </c>
      <c r="G210" s="74">
        <v>183.71</v>
      </c>
      <c r="H210" s="107">
        <f t="shared" ref="H210:H219" si="7">ROUND(F210,2)*ROUND(G210,2)</f>
        <v>183.71</v>
      </c>
      <c r="J210" s="628"/>
      <c r="K210" s="638"/>
      <c r="L210" s="626"/>
      <c r="M210" s="626"/>
      <c r="N210" s="629"/>
      <c r="O210" s="626"/>
      <c r="P210" s="626"/>
    </row>
    <row r="211" spans="1:16" ht="22.5">
      <c r="A211" s="74" t="s">
        <v>359</v>
      </c>
      <c r="B211" s="458"/>
      <c r="C211" s="74">
        <v>84798</v>
      </c>
      <c r="D211" s="118" t="s">
        <v>354</v>
      </c>
      <c r="E211" s="74" t="s">
        <v>747</v>
      </c>
      <c r="F211" s="624">
        <f>'MEMORIA DE CALCULO'!G468</f>
        <v>1</v>
      </c>
      <c r="G211" s="74">
        <v>281.48</v>
      </c>
      <c r="H211" s="107">
        <f t="shared" si="7"/>
        <v>281.48</v>
      </c>
      <c r="J211" s="628"/>
      <c r="K211" s="638"/>
      <c r="L211" s="626"/>
      <c r="M211" s="626"/>
      <c r="N211" s="629"/>
      <c r="O211" s="626"/>
      <c r="P211" s="626"/>
    </row>
    <row r="212" spans="1:16" s="277" customFormat="1" ht="22.5">
      <c r="A212" s="74" t="s">
        <v>360</v>
      </c>
      <c r="B212" s="163"/>
      <c r="C212" s="74">
        <v>83369</v>
      </c>
      <c r="D212" s="164" t="s">
        <v>356</v>
      </c>
      <c r="E212" s="74" t="s">
        <v>747</v>
      </c>
      <c r="F212" s="165">
        <f>'MEMORIA DE CALCULO'!I468</f>
        <v>1</v>
      </c>
      <c r="G212" s="74">
        <v>261.39999999999998</v>
      </c>
      <c r="H212" s="107">
        <f t="shared" si="7"/>
        <v>261.39999999999998</v>
      </c>
      <c r="J212" s="628"/>
      <c r="K212" s="638"/>
      <c r="L212" s="635"/>
      <c r="M212" s="635"/>
      <c r="N212" s="629"/>
      <c r="O212" s="635"/>
      <c r="P212" s="635"/>
    </row>
    <row r="213" spans="1:16" s="277" customFormat="1" ht="22.5">
      <c r="A213" s="74" t="s">
        <v>361</v>
      </c>
      <c r="B213" s="458"/>
      <c r="C213" s="74">
        <v>83370</v>
      </c>
      <c r="D213" s="118" t="s">
        <v>357</v>
      </c>
      <c r="E213" s="74" t="s">
        <v>747</v>
      </c>
      <c r="F213" s="624">
        <f>'MEMORIA DE CALCULO'!H468</f>
        <v>1</v>
      </c>
      <c r="G213" s="74">
        <v>184.96</v>
      </c>
      <c r="H213" s="107">
        <f t="shared" si="7"/>
        <v>184.96</v>
      </c>
      <c r="J213" s="628"/>
      <c r="K213" s="638"/>
      <c r="L213" s="635"/>
      <c r="M213" s="635"/>
      <c r="N213" s="629"/>
      <c r="O213" s="635"/>
      <c r="P213" s="635"/>
    </row>
    <row r="214" spans="1:16" s="277" customFormat="1" ht="22.5">
      <c r="A214" s="74" t="s">
        <v>362</v>
      </c>
      <c r="B214" s="458"/>
      <c r="C214" s="74">
        <v>83371</v>
      </c>
      <c r="D214" s="118" t="s">
        <v>373</v>
      </c>
      <c r="E214" s="74" t="s">
        <v>747</v>
      </c>
      <c r="F214" s="624">
        <f>'MEMORIA DE CALCULO'!H468</f>
        <v>1</v>
      </c>
      <c r="G214" s="74">
        <v>117.72</v>
      </c>
      <c r="H214" s="107">
        <f t="shared" si="7"/>
        <v>117.72</v>
      </c>
      <c r="J214" s="628"/>
      <c r="K214" s="638"/>
      <c r="L214" s="635"/>
      <c r="M214" s="635"/>
      <c r="N214" s="629"/>
      <c r="O214" s="635"/>
      <c r="P214" s="635"/>
    </row>
    <row r="215" spans="1:16" s="277" customFormat="1" ht="22.5">
      <c r="A215" s="74" t="s">
        <v>363</v>
      </c>
      <c r="B215" s="458"/>
      <c r="C215" s="74">
        <v>55866</v>
      </c>
      <c r="D215" s="118" t="s">
        <v>367</v>
      </c>
      <c r="E215" s="74" t="s">
        <v>758</v>
      </c>
      <c r="F215" s="624">
        <f>'MEMORIA DE CALCULO'!N468</f>
        <v>9</v>
      </c>
      <c r="G215" s="74">
        <v>29.72</v>
      </c>
      <c r="H215" s="107">
        <f t="shared" si="7"/>
        <v>267.48</v>
      </c>
      <c r="J215" s="628"/>
      <c r="K215" s="638"/>
      <c r="L215" s="635"/>
      <c r="M215" s="635"/>
      <c r="N215" s="629"/>
      <c r="O215" s="635"/>
      <c r="P215" s="635"/>
    </row>
    <row r="216" spans="1:16">
      <c r="A216" s="74" t="s">
        <v>364</v>
      </c>
      <c r="B216" s="458"/>
      <c r="C216" s="74">
        <v>72935</v>
      </c>
      <c r="D216" s="459" t="s">
        <v>368</v>
      </c>
      <c r="E216" s="74" t="s">
        <v>758</v>
      </c>
      <c r="F216" s="624">
        <f>'MEMORIA DE CALCULO'!M468</f>
        <v>7</v>
      </c>
      <c r="G216" s="74">
        <v>8.07</v>
      </c>
      <c r="H216" s="107">
        <f t="shared" si="7"/>
        <v>56.49</v>
      </c>
      <c r="J216" s="628"/>
      <c r="K216" s="638"/>
      <c r="L216" s="626"/>
      <c r="M216" s="626"/>
      <c r="N216" s="629"/>
      <c r="O216" s="626"/>
      <c r="P216" s="626"/>
    </row>
    <row r="217" spans="1:16" s="277" customFormat="1" ht="34.5" customHeight="1">
      <c r="A217" s="74" t="s">
        <v>365</v>
      </c>
      <c r="B217" s="735" t="s">
        <v>887</v>
      </c>
      <c r="C217" s="736"/>
      <c r="D217" s="118" t="s">
        <v>907</v>
      </c>
      <c r="E217" s="74" t="s">
        <v>746</v>
      </c>
      <c r="F217" s="624">
        <f>'MEMORIA DE CALCULO'!E468</f>
        <v>2</v>
      </c>
      <c r="G217" s="74">
        <v>154.82</v>
      </c>
      <c r="H217" s="107">
        <f t="shared" si="7"/>
        <v>309.64</v>
      </c>
      <c r="J217" s="628"/>
      <c r="K217" s="638"/>
      <c r="L217" s="635"/>
      <c r="M217" s="635"/>
      <c r="N217" s="629"/>
      <c r="O217" s="635"/>
      <c r="P217" s="635"/>
    </row>
    <row r="218" spans="1:16" ht="22.5">
      <c r="A218" s="74" t="s">
        <v>366</v>
      </c>
      <c r="B218" s="735" t="s">
        <v>887</v>
      </c>
      <c r="C218" s="736"/>
      <c r="D218" s="118" t="s">
        <v>908</v>
      </c>
      <c r="E218" s="74" t="s">
        <v>746</v>
      </c>
      <c r="F218" s="624">
        <f>'MEMORIA DE CALCULO'!F468</f>
        <v>10</v>
      </c>
      <c r="G218" s="74">
        <v>251.11</v>
      </c>
      <c r="H218" s="107">
        <f t="shared" si="7"/>
        <v>2511.1000000000004</v>
      </c>
      <c r="J218" s="628"/>
      <c r="K218" s="638"/>
      <c r="L218" s="626"/>
      <c r="M218" s="626"/>
      <c r="N218" s="629"/>
      <c r="O218" s="626"/>
      <c r="P218" s="626"/>
    </row>
    <row r="219" spans="1:16" ht="33.75">
      <c r="A219" s="74" t="s">
        <v>669</v>
      </c>
      <c r="B219" s="74">
        <v>151813</v>
      </c>
      <c r="C219" s="74"/>
      <c r="D219" s="118" t="s">
        <v>380</v>
      </c>
      <c r="E219" s="74" t="s">
        <v>746</v>
      </c>
      <c r="F219" s="624">
        <f>'MEMORIA DE CALCULO'!O468</f>
        <v>1</v>
      </c>
      <c r="G219" s="74">
        <v>133.72999999999999</v>
      </c>
      <c r="H219" s="107">
        <f t="shared" si="7"/>
        <v>133.72999999999999</v>
      </c>
      <c r="J219" s="628"/>
      <c r="K219" s="638"/>
      <c r="L219" s="626"/>
      <c r="M219" s="626"/>
      <c r="N219" s="629"/>
      <c r="O219" s="626"/>
      <c r="P219" s="626"/>
    </row>
    <row r="220" spans="1:16">
      <c r="A220" s="699" t="s">
        <v>924</v>
      </c>
      <c r="B220" s="700"/>
      <c r="C220" s="700"/>
      <c r="D220" s="700"/>
      <c r="E220" s="700"/>
      <c r="F220" s="700"/>
      <c r="G220" s="701"/>
      <c r="H220" s="378">
        <f>SUM(H210:H219)</f>
        <v>4307.71</v>
      </c>
      <c r="J220" s="628"/>
      <c r="K220" s="638"/>
      <c r="L220" s="626"/>
      <c r="M220" s="626"/>
      <c r="N220" s="629"/>
      <c r="O220" s="626"/>
      <c r="P220" s="626"/>
    </row>
    <row r="221" spans="1:16">
      <c r="A221" s="197"/>
      <c r="B221" s="198"/>
      <c r="C221" s="198"/>
      <c r="D221" s="198"/>
      <c r="E221" s="198"/>
      <c r="F221" s="198"/>
      <c r="G221" s="198"/>
      <c r="H221" s="585"/>
      <c r="J221" s="628"/>
      <c r="K221" s="638"/>
      <c r="L221" s="626"/>
      <c r="M221" s="626"/>
      <c r="N221" s="629"/>
      <c r="O221" s="626"/>
      <c r="P221" s="626"/>
    </row>
    <row r="222" spans="1:16">
      <c r="A222" s="702">
        <v>15</v>
      </c>
      <c r="B222" s="703"/>
      <c r="C222" s="704"/>
      <c r="D222" s="367" t="s">
        <v>679</v>
      </c>
      <c r="E222" s="368"/>
      <c r="F222" s="369"/>
      <c r="G222" s="370"/>
      <c r="H222" s="371"/>
      <c r="J222" s="628"/>
      <c r="K222" s="638"/>
      <c r="L222" s="626"/>
      <c r="M222" s="626"/>
      <c r="N222" s="629"/>
      <c r="O222" s="626"/>
      <c r="P222" s="626"/>
    </row>
    <row r="223" spans="1:16">
      <c r="A223" s="74" t="s">
        <v>281</v>
      </c>
      <c r="B223" s="587"/>
      <c r="C223" s="388">
        <v>68069</v>
      </c>
      <c r="D223" s="100" t="s">
        <v>682</v>
      </c>
      <c r="E223" s="74" t="s">
        <v>747</v>
      </c>
      <c r="F223" s="94">
        <f>'MEMORIA DE CALCULO'!E472</f>
        <v>8</v>
      </c>
      <c r="G223" s="75">
        <v>54.6</v>
      </c>
      <c r="H223" s="107">
        <f t="shared" ref="H223:H231" si="8">ROUND(F223,2)*ROUND(G223,2)</f>
        <v>436.8</v>
      </c>
      <c r="J223" s="628"/>
      <c r="K223" s="638"/>
      <c r="L223" s="626"/>
      <c r="M223" s="626"/>
      <c r="N223" s="629"/>
      <c r="O223" s="626"/>
      <c r="P223" s="626"/>
    </row>
    <row r="224" spans="1:16">
      <c r="A224" s="74" t="s">
        <v>287</v>
      </c>
      <c r="B224" s="588"/>
      <c r="C224" s="74">
        <v>72315</v>
      </c>
      <c r="D224" s="459" t="s">
        <v>681</v>
      </c>
      <c r="E224" s="74" t="s">
        <v>747</v>
      </c>
      <c r="F224" s="94">
        <f>'MEMORIA DE CALCULO'!E473</f>
        <v>38</v>
      </c>
      <c r="G224" s="75">
        <v>26.05</v>
      </c>
      <c r="H224" s="107">
        <f t="shared" si="8"/>
        <v>989.9</v>
      </c>
      <c r="J224" s="628"/>
      <c r="K224" s="638"/>
      <c r="L224" s="626"/>
      <c r="M224" s="626"/>
      <c r="N224" s="629"/>
      <c r="O224" s="626"/>
      <c r="P224" s="626"/>
    </row>
    <row r="225" spans="1:16" ht="22.5">
      <c r="A225" s="74" t="s">
        <v>701</v>
      </c>
      <c r="B225" s="588"/>
      <c r="C225" s="74">
        <v>72929</v>
      </c>
      <c r="D225" s="118" t="s">
        <v>680</v>
      </c>
      <c r="E225" s="74" t="s">
        <v>758</v>
      </c>
      <c r="F225" s="94">
        <f>'MEMORIA DE CALCULO'!F474</f>
        <v>230</v>
      </c>
      <c r="G225" s="618">
        <v>44.9</v>
      </c>
      <c r="H225" s="107">
        <f t="shared" si="8"/>
        <v>10327</v>
      </c>
      <c r="J225" s="628"/>
      <c r="K225" s="638"/>
      <c r="L225" s="626"/>
      <c r="M225" s="626"/>
      <c r="N225" s="629"/>
      <c r="O225" s="626"/>
      <c r="P225" s="626"/>
    </row>
    <row r="226" spans="1:16">
      <c r="A226" s="74" t="s">
        <v>702</v>
      </c>
      <c r="B226" s="74">
        <v>150801</v>
      </c>
      <c r="C226" s="74"/>
      <c r="D226" s="118" t="s">
        <v>687</v>
      </c>
      <c r="E226" s="74" t="s">
        <v>758</v>
      </c>
      <c r="F226" s="94">
        <v>12</v>
      </c>
      <c r="G226" s="75">
        <v>12.47</v>
      </c>
      <c r="H226" s="107">
        <f t="shared" si="8"/>
        <v>149.64000000000001</v>
      </c>
      <c r="J226" s="628"/>
      <c r="K226" s="638"/>
      <c r="L226" s="626"/>
      <c r="M226" s="626"/>
      <c r="N226" s="629"/>
      <c r="O226" s="626"/>
      <c r="P226" s="626"/>
    </row>
    <row r="227" spans="1:16" ht="22.5">
      <c r="A227" s="74" t="s">
        <v>703</v>
      </c>
      <c r="B227" s="74">
        <v>160310</v>
      </c>
      <c r="C227" s="74"/>
      <c r="D227" s="118" t="s">
        <v>716</v>
      </c>
      <c r="E227" s="74" t="s">
        <v>747</v>
      </c>
      <c r="F227" s="94">
        <f>'MEMORIA DE CALCULO'!E476</f>
        <v>4</v>
      </c>
      <c r="G227" s="75">
        <v>42.87</v>
      </c>
      <c r="H227" s="107">
        <f t="shared" si="8"/>
        <v>171.48</v>
      </c>
      <c r="J227" s="628"/>
      <c r="K227" s="638"/>
      <c r="L227" s="626"/>
      <c r="M227" s="626"/>
      <c r="N227" s="629"/>
      <c r="O227" s="626"/>
      <c r="P227" s="626"/>
    </row>
    <row r="228" spans="1:16" ht="33.75">
      <c r="A228" s="74" t="s">
        <v>704</v>
      </c>
      <c r="B228" s="74">
        <v>160312</v>
      </c>
      <c r="C228" s="74"/>
      <c r="D228" s="118" t="s">
        <v>684</v>
      </c>
      <c r="E228" s="74" t="s">
        <v>747</v>
      </c>
      <c r="F228" s="94">
        <f>'MEMORIA DE CALCULO'!E477</f>
        <v>4</v>
      </c>
      <c r="G228" s="75">
        <v>43.6</v>
      </c>
      <c r="H228" s="107">
        <f t="shared" si="8"/>
        <v>174.4</v>
      </c>
      <c r="J228" s="628"/>
      <c r="K228" s="638"/>
      <c r="L228" s="626"/>
      <c r="M228" s="626"/>
      <c r="N228" s="629"/>
      <c r="O228" s="626"/>
      <c r="P228" s="626"/>
    </row>
    <row r="229" spans="1:16" ht="45">
      <c r="A229" s="74" t="s">
        <v>705</v>
      </c>
      <c r="B229" s="74">
        <v>160313</v>
      </c>
      <c r="C229" s="74"/>
      <c r="D229" s="118" t="s">
        <v>685</v>
      </c>
      <c r="E229" s="74" t="s">
        <v>747</v>
      </c>
      <c r="F229" s="94">
        <f>'MEMORIA DE CALCULO'!E478</f>
        <v>13</v>
      </c>
      <c r="G229" s="75">
        <v>34.43</v>
      </c>
      <c r="H229" s="107">
        <f t="shared" si="8"/>
        <v>447.59</v>
      </c>
      <c r="J229" s="628"/>
      <c r="K229" s="638"/>
      <c r="L229" s="626"/>
      <c r="M229" s="626"/>
      <c r="N229" s="629"/>
      <c r="O229" s="626"/>
      <c r="P229" s="626"/>
    </row>
    <row r="230" spans="1:16" ht="22.5">
      <c r="A230" s="74" t="s">
        <v>706</v>
      </c>
      <c r="B230" s="74">
        <v>160316</v>
      </c>
      <c r="C230" s="588"/>
      <c r="D230" s="118" t="s">
        <v>683</v>
      </c>
      <c r="E230" s="74" t="s">
        <v>747</v>
      </c>
      <c r="F230" s="94">
        <v>8</v>
      </c>
      <c r="G230" s="75">
        <v>75.900000000000006</v>
      </c>
      <c r="H230" s="107">
        <f t="shared" si="8"/>
        <v>607.20000000000005</v>
      </c>
      <c r="J230" s="628"/>
      <c r="K230" s="638"/>
      <c r="L230" s="626"/>
      <c r="M230" s="626"/>
      <c r="N230" s="629"/>
      <c r="O230" s="626"/>
      <c r="P230" s="626"/>
    </row>
    <row r="231" spans="1:16" ht="22.5">
      <c r="A231" s="74" t="s">
        <v>707</v>
      </c>
      <c r="B231" s="74">
        <v>160329</v>
      </c>
      <c r="C231" s="588"/>
      <c r="D231" s="118" t="s">
        <v>686</v>
      </c>
      <c r="E231" s="74" t="s">
        <v>747</v>
      </c>
      <c r="F231" s="94">
        <f>'MEMORIA DE CALCULO'!E480</f>
        <v>4</v>
      </c>
      <c r="G231" s="75">
        <v>9.61</v>
      </c>
      <c r="H231" s="107">
        <f t="shared" si="8"/>
        <v>38.44</v>
      </c>
      <c r="J231" s="628"/>
      <c r="K231" s="638"/>
      <c r="L231" s="626"/>
      <c r="M231" s="626"/>
      <c r="N231" s="629"/>
      <c r="O231" s="626"/>
      <c r="P231" s="626"/>
    </row>
    <row r="232" spans="1:16">
      <c r="A232" s="699" t="s">
        <v>926</v>
      </c>
      <c r="B232" s="700"/>
      <c r="C232" s="700"/>
      <c r="D232" s="700"/>
      <c r="E232" s="700"/>
      <c r="F232" s="700"/>
      <c r="G232" s="701"/>
      <c r="H232" s="378">
        <f>SUM(H223:H231)</f>
        <v>13342.45</v>
      </c>
      <c r="J232" s="628"/>
      <c r="K232" s="638"/>
      <c r="L232" s="626"/>
      <c r="M232" s="626"/>
      <c r="N232" s="629"/>
      <c r="O232" s="626"/>
      <c r="P232" s="626"/>
    </row>
    <row r="233" spans="1:16">
      <c r="A233" s="192"/>
      <c r="B233" s="193"/>
      <c r="C233" s="193"/>
      <c r="D233" s="193"/>
      <c r="E233" s="193"/>
      <c r="F233" s="193"/>
      <c r="G233" s="193"/>
      <c r="H233" s="196"/>
      <c r="J233" s="628"/>
      <c r="K233" s="638"/>
      <c r="L233" s="626"/>
      <c r="M233" s="626"/>
      <c r="N233" s="629"/>
      <c r="O233" s="626"/>
      <c r="P233" s="626"/>
    </row>
    <row r="234" spans="1:16" s="28" customFormat="1">
      <c r="A234" s="702">
        <v>16</v>
      </c>
      <c r="B234" s="703"/>
      <c r="C234" s="704"/>
      <c r="D234" s="367" t="s">
        <v>761</v>
      </c>
      <c r="E234" s="368"/>
      <c r="F234" s="369"/>
      <c r="G234" s="370"/>
      <c r="H234" s="371"/>
      <c r="J234" s="628"/>
      <c r="K234" s="638"/>
      <c r="L234" s="627"/>
      <c r="M234" s="627"/>
      <c r="N234" s="629"/>
      <c r="O234" s="627"/>
      <c r="P234" s="627"/>
    </row>
    <row r="235" spans="1:16">
      <c r="A235" s="319" t="s">
        <v>302</v>
      </c>
      <c r="B235" s="320"/>
      <c r="C235" s="321"/>
      <c r="D235" s="436" t="s">
        <v>804</v>
      </c>
      <c r="E235" s="319" t="s">
        <v>745</v>
      </c>
      <c r="F235" s="414"/>
      <c r="G235" s="415"/>
      <c r="H235" s="323"/>
      <c r="J235" s="628"/>
      <c r="K235" s="638"/>
      <c r="L235" s="626"/>
      <c r="M235" s="626"/>
      <c r="N235" s="629"/>
      <c r="O235" s="626"/>
      <c r="P235" s="626"/>
    </row>
    <row r="236" spans="1:16">
      <c r="A236" s="74" t="s">
        <v>304</v>
      </c>
      <c r="B236" s="130"/>
      <c r="C236" s="130">
        <v>88485</v>
      </c>
      <c r="D236" s="89" t="s">
        <v>283</v>
      </c>
      <c r="E236" s="74" t="s">
        <v>743</v>
      </c>
      <c r="F236" s="94">
        <f>'MEMORIA DE CALCULO'!E487</f>
        <v>624.01250000000005</v>
      </c>
      <c r="G236" s="75">
        <v>3.22</v>
      </c>
      <c r="H236" s="107">
        <f t="shared" ref="H236:H243" si="9">ROUND(F236,2)*ROUND(G236,2)</f>
        <v>2009.3122000000001</v>
      </c>
      <c r="J236" s="628"/>
      <c r="K236" s="638"/>
      <c r="L236" s="626"/>
      <c r="M236" s="626"/>
      <c r="N236" s="629"/>
      <c r="O236" s="626"/>
      <c r="P236" s="626"/>
    </row>
    <row r="237" spans="1:16" s="23" customFormat="1">
      <c r="A237" s="74" t="s">
        <v>329</v>
      </c>
      <c r="B237" s="90"/>
      <c r="C237" s="75">
        <v>88494</v>
      </c>
      <c r="D237" s="105" t="s">
        <v>285</v>
      </c>
      <c r="E237" s="90" t="s">
        <v>743</v>
      </c>
      <c r="F237" s="94">
        <f>'MEMORIA DE CALCULO'!E489</f>
        <v>142.48999999999995</v>
      </c>
      <c r="G237" s="90">
        <v>16.07</v>
      </c>
      <c r="H237" s="107">
        <f t="shared" si="9"/>
        <v>2289.8143</v>
      </c>
      <c r="J237" s="628"/>
      <c r="K237" s="638"/>
      <c r="L237" s="632"/>
      <c r="M237" s="632"/>
      <c r="N237" s="629"/>
      <c r="O237" s="632"/>
      <c r="P237" s="632"/>
    </row>
    <row r="238" spans="1:16" s="23" customFormat="1">
      <c r="A238" s="74" t="s">
        <v>688</v>
      </c>
      <c r="B238" s="90"/>
      <c r="C238" s="75">
        <v>88497</v>
      </c>
      <c r="D238" s="105" t="s">
        <v>282</v>
      </c>
      <c r="E238" s="90" t="s">
        <v>743</v>
      </c>
      <c r="F238" s="94">
        <f>'MEMORIA DE CALCULO'!E490</f>
        <v>318.65880000000004</v>
      </c>
      <c r="G238" s="90">
        <v>13.07</v>
      </c>
      <c r="H238" s="107">
        <f t="shared" si="9"/>
        <v>4164.8862000000008</v>
      </c>
      <c r="J238" s="628"/>
      <c r="K238" s="638"/>
      <c r="L238" s="632"/>
      <c r="M238" s="632"/>
      <c r="N238" s="629"/>
      <c r="O238" s="632"/>
      <c r="P238" s="632"/>
    </row>
    <row r="239" spans="1:16" s="23" customFormat="1" ht="22.5">
      <c r="A239" s="74" t="s">
        <v>689</v>
      </c>
      <c r="B239" s="300"/>
      <c r="C239" s="75">
        <v>88488</v>
      </c>
      <c r="D239" s="105" t="s">
        <v>284</v>
      </c>
      <c r="E239" s="90" t="s">
        <v>743</v>
      </c>
      <c r="F239" s="94">
        <f>'MEMORIA DE CALCULO'!E491</f>
        <v>142.48999999999995</v>
      </c>
      <c r="G239" s="625">
        <v>12.49</v>
      </c>
      <c r="H239" s="107">
        <f t="shared" si="9"/>
        <v>1779.7001000000002</v>
      </c>
      <c r="J239" s="628"/>
      <c r="K239" s="638"/>
      <c r="L239" s="632"/>
      <c r="M239" s="632"/>
      <c r="N239" s="629"/>
      <c r="O239" s="632"/>
      <c r="P239" s="632"/>
    </row>
    <row r="240" spans="1:16" s="23" customFormat="1" ht="22.5">
      <c r="A240" s="74" t="s">
        <v>690</v>
      </c>
      <c r="B240" s="73"/>
      <c r="C240" s="73">
        <v>88489</v>
      </c>
      <c r="D240" s="68" t="s">
        <v>286</v>
      </c>
      <c r="E240" s="75" t="s">
        <v>743</v>
      </c>
      <c r="F240" s="94">
        <f>'MEMORIA DE CALCULO'!E492</f>
        <v>624.01250000000005</v>
      </c>
      <c r="G240" s="625">
        <v>11.1</v>
      </c>
      <c r="H240" s="107">
        <f t="shared" si="9"/>
        <v>6926.5109999999995</v>
      </c>
      <c r="J240" s="628"/>
      <c r="K240" s="638"/>
      <c r="L240" s="632"/>
      <c r="M240" s="632"/>
      <c r="N240" s="629"/>
      <c r="O240" s="632"/>
      <c r="P240" s="632"/>
    </row>
    <row r="241" spans="1:16" s="23" customFormat="1">
      <c r="A241" s="319" t="s">
        <v>307</v>
      </c>
      <c r="B241" s="320"/>
      <c r="C241" s="320"/>
      <c r="D241" s="436" t="s">
        <v>288</v>
      </c>
      <c r="E241" s="319"/>
      <c r="F241" s="414"/>
      <c r="G241" s="415"/>
      <c r="H241" s="323"/>
      <c r="J241" s="628"/>
      <c r="K241" s="638"/>
      <c r="L241" s="632"/>
      <c r="M241" s="632"/>
      <c r="N241" s="629"/>
      <c r="O241" s="632"/>
      <c r="P241" s="632"/>
    </row>
    <row r="242" spans="1:16" s="23" customFormat="1" ht="22.5">
      <c r="A242" s="90" t="s">
        <v>310</v>
      </c>
      <c r="B242" s="73"/>
      <c r="C242" s="75" t="s">
        <v>905</v>
      </c>
      <c r="D242" s="105" t="s">
        <v>289</v>
      </c>
      <c r="E242" s="90" t="s">
        <v>743</v>
      </c>
      <c r="F242" s="94">
        <f>'MEMORIA DE CALCULO'!E494</f>
        <v>34.74</v>
      </c>
      <c r="G242" s="90">
        <v>24.76</v>
      </c>
      <c r="H242" s="107">
        <f t="shared" si="9"/>
        <v>860.16240000000005</v>
      </c>
      <c r="J242" s="628"/>
      <c r="K242" s="638"/>
      <c r="L242" s="632"/>
      <c r="M242" s="649"/>
      <c r="N242" s="629"/>
      <c r="O242" s="632"/>
      <c r="P242" s="632"/>
    </row>
    <row r="243" spans="1:16" s="23" customFormat="1" ht="27" customHeight="1">
      <c r="A243" s="90" t="s">
        <v>312</v>
      </c>
      <c r="B243" s="75"/>
      <c r="C243" s="75" t="s">
        <v>290</v>
      </c>
      <c r="D243" s="105" t="s">
        <v>291</v>
      </c>
      <c r="E243" s="90" t="s">
        <v>743</v>
      </c>
      <c r="F243" s="94">
        <f>'MEMORIA DE CALCULO'!E495</f>
        <v>71.475000000000009</v>
      </c>
      <c r="G243" s="90">
        <v>18.940000000000001</v>
      </c>
      <c r="H243" s="107">
        <f t="shared" si="9"/>
        <v>1353.8312000000001</v>
      </c>
      <c r="J243" s="628"/>
      <c r="K243" s="638"/>
      <c r="L243" s="632"/>
      <c r="M243" s="649"/>
      <c r="N243" s="629"/>
      <c r="O243" s="632"/>
      <c r="P243" s="632"/>
    </row>
    <row r="244" spans="1:16">
      <c r="A244" s="699" t="s">
        <v>926</v>
      </c>
      <c r="B244" s="700"/>
      <c r="C244" s="700"/>
      <c r="D244" s="700"/>
      <c r="E244" s="700"/>
      <c r="F244" s="700"/>
      <c r="G244" s="701"/>
      <c r="H244" s="378">
        <f>SUM(H236:H243)</f>
        <v>19384.217400000001</v>
      </c>
      <c r="J244" s="628"/>
      <c r="K244" s="638"/>
      <c r="L244" s="626"/>
      <c r="M244" s="617"/>
      <c r="N244" s="629"/>
      <c r="O244" s="626"/>
      <c r="P244" s="626"/>
    </row>
    <row r="245" spans="1:16" ht="13.5" customHeight="1">
      <c r="A245" s="192"/>
      <c r="B245" s="193"/>
      <c r="C245" s="193"/>
      <c r="D245" s="193"/>
      <c r="E245" s="193"/>
      <c r="F245" s="193"/>
      <c r="G245" s="193"/>
      <c r="H245" s="196"/>
      <c r="J245" s="628"/>
      <c r="K245" s="638"/>
      <c r="L245" s="626"/>
      <c r="M245" s="617"/>
      <c r="N245" s="629"/>
      <c r="O245" s="626"/>
      <c r="P245" s="626"/>
    </row>
    <row r="246" spans="1:16">
      <c r="A246" s="737">
        <v>17</v>
      </c>
      <c r="B246" s="738"/>
      <c r="C246" s="739"/>
      <c r="D246" s="452" t="s">
        <v>762</v>
      </c>
      <c r="E246" s="423"/>
      <c r="F246" s="453"/>
      <c r="G246" s="454"/>
      <c r="H246" s="435"/>
      <c r="J246" s="628"/>
      <c r="K246" s="638"/>
      <c r="L246" s="626"/>
      <c r="M246" s="617"/>
      <c r="N246" s="629"/>
      <c r="O246" s="626"/>
      <c r="P246" s="626"/>
    </row>
    <row r="247" spans="1:16">
      <c r="A247" s="441" t="s">
        <v>351</v>
      </c>
      <c r="B247" s="441"/>
      <c r="C247" s="441"/>
      <c r="D247" s="365" t="s">
        <v>303</v>
      </c>
      <c r="E247" s="438"/>
      <c r="F247" s="439"/>
      <c r="G247" s="440"/>
      <c r="H247" s="439"/>
      <c r="J247" s="628"/>
      <c r="K247" s="638"/>
      <c r="L247" s="626"/>
      <c r="M247" s="617"/>
      <c r="N247" s="629"/>
      <c r="O247" s="626"/>
      <c r="P247" s="626"/>
    </row>
    <row r="248" spans="1:16" ht="22.5">
      <c r="A248" s="158" t="s">
        <v>691</v>
      </c>
      <c r="B248" s="158"/>
      <c r="C248" s="158" t="s">
        <v>305</v>
      </c>
      <c r="D248" s="116" t="s">
        <v>306</v>
      </c>
      <c r="E248" s="74" t="s">
        <v>758</v>
      </c>
      <c r="F248" s="77">
        <f>'MEMORIA DE CALCULO'!G499</f>
        <v>54.449999999999996</v>
      </c>
      <c r="G248" s="78">
        <v>28.5</v>
      </c>
      <c r="H248" s="107">
        <f>ROUND(F248,2)*ROUND(G248,2)</f>
        <v>1551.825</v>
      </c>
      <c r="J248" s="628"/>
      <c r="K248" s="638"/>
      <c r="L248" s="626"/>
      <c r="M248" s="617"/>
      <c r="N248" s="629"/>
      <c r="O248" s="626"/>
      <c r="P248" s="626"/>
    </row>
    <row r="249" spans="1:16">
      <c r="A249" s="441" t="s">
        <v>692</v>
      </c>
      <c r="B249" s="441"/>
      <c r="C249" s="441"/>
      <c r="D249" s="442" t="s">
        <v>308</v>
      </c>
      <c r="E249" s="319"/>
      <c r="F249" s="434"/>
      <c r="G249" s="331"/>
      <c r="H249" s="323"/>
      <c r="J249" s="628"/>
      <c r="K249" s="638"/>
      <c r="L249" s="626"/>
      <c r="M249" s="617"/>
      <c r="N249" s="629"/>
      <c r="O249" s="626"/>
      <c r="P249" s="626"/>
    </row>
    <row r="250" spans="1:16">
      <c r="A250" s="158" t="s">
        <v>693</v>
      </c>
      <c r="B250" s="158"/>
      <c r="C250" s="158">
        <v>85183</v>
      </c>
      <c r="D250" s="116" t="s">
        <v>311</v>
      </c>
      <c r="E250" s="74" t="s">
        <v>743</v>
      </c>
      <c r="F250" s="77">
        <f>'MEMORIA DE CALCULO'!G502</f>
        <v>243.72</v>
      </c>
      <c r="G250" s="75">
        <v>2.0499999999999998</v>
      </c>
      <c r="H250" s="107">
        <f t="shared" ref="H250:H256" si="10">ROUND(F250,2)*ROUND(G250,2)</f>
        <v>499.62599999999998</v>
      </c>
      <c r="J250" s="628"/>
      <c r="K250" s="638"/>
      <c r="L250" s="626"/>
      <c r="M250" s="617"/>
      <c r="N250" s="629"/>
      <c r="O250" s="626"/>
      <c r="P250" s="626"/>
    </row>
    <row r="251" spans="1:16">
      <c r="A251" s="158" t="s">
        <v>694</v>
      </c>
      <c r="B251" s="158"/>
      <c r="C251" s="158">
        <v>85180</v>
      </c>
      <c r="D251" s="116" t="s">
        <v>313</v>
      </c>
      <c r="E251" s="74" t="s">
        <v>743</v>
      </c>
      <c r="F251" s="77">
        <f>'MEMORIA DE CALCULO'!G503</f>
        <v>243.72</v>
      </c>
      <c r="G251" s="75">
        <v>12.77</v>
      </c>
      <c r="H251" s="107">
        <f t="shared" si="10"/>
        <v>3112.3044</v>
      </c>
      <c r="J251" s="628"/>
      <c r="K251" s="638"/>
      <c r="L251" s="626"/>
      <c r="M251" s="617"/>
      <c r="N251" s="629"/>
      <c r="O251" s="626"/>
      <c r="P251" s="626"/>
    </row>
    <row r="252" spans="1:16">
      <c r="A252" s="158" t="s">
        <v>695</v>
      </c>
      <c r="B252" s="158"/>
      <c r="C252" s="158" t="s">
        <v>314</v>
      </c>
      <c r="D252" s="116" t="s">
        <v>315</v>
      </c>
      <c r="E252" s="74" t="s">
        <v>741</v>
      </c>
      <c r="F252" s="77">
        <f>'MEMORIA DE CALCULO'!H507</f>
        <v>4.8795000000000011</v>
      </c>
      <c r="G252" s="75">
        <v>78.44</v>
      </c>
      <c r="H252" s="107">
        <f t="shared" si="10"/>
        <v>382.78719999999998</v>
      </c>
      <c r="J252" s="628"/>
      <c r="K252" s="638"/>
      <c r="L252" s="626"/>
      <c r="M252" s="617"/>
      <c r="N252" s="629"/>
      <c r="O252" s="626"/>
      <c r="P252" s="626"/>
    </row>
    <row r="253" spans="1:16" ht="36" customHeight="1">
      <c r="A253" s="158" t="s">
        <v>696</v>
      </c>
      <c r="B253" s="158"/>
      <c r="C253" s="84">
        <v>87478</v>
      </c>
      <c r="D253" s="116" t="s">
        <v>338</v>
      </c>
      <c r="E253" s="76" t="s">
        <v>743</v>
      </c>
      <c r="F253" s="78">
        <f>'MEMORIA DE CALCULO'!H508</f>
        <v>18.524999999999999</v>
      </c>
      <c r="G253" s="75">
        <v>41.12</v>
      </c>
      <c r="H253" s="107">
        <f t="shared" si="10"/>
        <v>761.95360000000005</v>
      </c>
      <c r="J253" s="628"/>
      <c r="K253" s="638"/>
      <c r="L253" s="626"/>
      <c r="M253" s="617"/>
      <c r="N253" s="629"/>
      <c r="O253" s="626"/>
      <c r="P253" s="626"/>
    </row>
    <row r="254" spans="1:16" ht="36" customHeight="1">
      <c r="A254" s="158" t="s">
        <v>697</v>
      </c>
      <c r="B254" s="158"/>
      <c r="C254" s="119">
        <v>87905</v>
      </c>
      <c r="D254" s="116" t="s">
        <v>164</v>
      </c>
      <c r="E254" s="76" t="s">
        <v>743</v>
      </c>
      <c r="F254" s="78">
        <f>'MEMORIA DE CALCULO'!I512</f>
        <v>73.289999999999992</v>
      </c>
      <c r="G254" s="75">
        <v>6.44</v>
      </c>
      <c r="H254" s="107">
        <f t="shared" si="10"/>
        <v>471.98760000000004</v>
      </c>
      <c r="J254" s="628"/>
      <c r="K254" s="638"/>
      <c r="L254" s="626"/>
      <c r="M254" s="617"/>
      <c r="N254" s="629"/>
      <c r="O254" s="626"/>
      <c r="P254" s="626"/>
    </row>
    <row r="255" spans="1:16" ht="45">
      <c r="A255" s="158" t="s">
        <v>698</v>
      </c>
      <c r="B255" s="158"/>
      <c r="C255" s="99">
        <v>87529</v>
      </c>
      <c r="D255" s="118" t="s">
        <v>169</v>
      </c>
      <c r="E255" s="74" t="s">
        <v>743</v>
      </c>
      <c r="F255" s="77">
        <f>'MEMORIA DE CALCULO'!I516</f>
        <v>73.289999999999992</v>
      </c>
      <c r="G255" s="75">
        <v>25.73</v>
      </c>
      <c r="H255" s="107">
        <f t="shared" si="10"/>
        <v>1885.7517000000003</v>
      </c>
      <c r="J255" s="628"/>
      <c r="K255" s="638"/>
      <c r="L255" s="626"/>
      <c r="M255" s="617"/>
      <c r="N255" s="629"/>
      <c r="O255" s="626"/>
      <c r="P255" s="626"/>
    </row>
    <row r="256" spans="1:16">
      <c r="A256" s="158" t="s">
        <v>699</v>
      </c>
      <c r="B256" s="158"/>
      <c r="C256" s="158">
        <v>9537</v>
      </c>
      <c r="D256" s="116" t="s">
        <v>345</v>
      </c>
      <c r="E256" s="74" t="s">
        <v>743</v>
      </c>
      <c r="F256" s="77">
        <f>'MEMORIA DE CALCULO'!I517</f>
        <v>324.5</v>
      </c>
      <c r="G256" s="75">
        <v>2.09</v>
      </c>
      <c r="H256" s="107">
        <f t="shared" si="10"/>
        <v>678.20499999999993</v>
      </c>
      <c r="J256" s="628"/>
      <c r="K256" s="638"/>
      <c r="L256" s="626"/>
      <c r="M256" s="617"/>
      <c r="N256" s="629"/>
      <c r="O256" s="626"/>
      <c r="P256" s="626"/>
    </row>
    <row r="257" spans="1:16">
      <c r="A257" s="699" t="s">
        <v>346</v>
      </c>
      <c r="B257" s="700"/>
      <c r="C257" s="700"/>
      <c r="D257" s="700"/>
      <c r="E257" s="700"/>
      <c r="F257" s="700"/>
      <c r="G257" s="701"/>
      <c r="H257" s="378">
        <f>SUM(H248:H256)</f>
        <v>9344.4405000000006</v>
      </c>
      <c r="J257" s="628"/>
      <c r="K257" s="638"/>
      <c r="L257" s="626"/>
      <c r="M257" s="617"/>
      <c r="N257" s="629"/>
      <c r="O257" s="626"/>
      <c r="P257" s="626"/>
    </row>
    <row r="258" spans="1:16" s="30" customFormat="1">
      <c r="A258" s="22"/>
      <c r="B258" s="22"/>
      <c r="C258" s="22"/>
      <c r="D258" s="22"/>
      <c r="E258" s="22"/>
      <c r="F258" s="22"/>
      <c r="G258" s="22"/>
      <c r="H258" s="22"/>
      <c r="J258" s="628"/>
      <c r="K258" s="638"/>
      <c r="L258" s="650"/>
      <c r="M258" s="651"/>
      <c r="N258" s="629"/>
      <c r="O258" s="650"/>
      <c r="P258" s="650"/>
    </row>
    <row r="259" spans="1:16" s="23" customFormat="1">
      <c r="A259" s="737">
        <v>18</v>
      </c>
      <c r="B259" s="738"/>
      <c r="C259" s="739"/>
      <c r="D259" s="452" t="s">
        <v>347</v>
      </c>
      <c r="E259" s="423"/>
      <c r="F259" s="453"/>
      <c r="G259" s="454"/>
      <c r="H259" s="435"/>
      <c r="J259" s="628"/>
      <c r="K259" s="638"/>
      <c r="L259" s="632"/>
      <c r="M259" s="649"/>
      <c r="N259" s="629"/>
      <c r="O259" s="632"/>
      <c r="P259" s="632"/>
    </row>
    <row r="260" spans="1:16" s="277" customFormat="1" ht="15" customHeight="1">
      <c r="A260" s="158" t="s">
        <v>700</v>
      </c>
      <c r="B260" s="723" t="s">
        <v>887</v>
      </c>
      <c r="C260" s="724"/>
      <c r="D260" s="116" t="s">
        <v>347</v>
      </c>
      <c r="E260" s="74" t="s">
        <v>570</v>
      </c>
      <c r="F260" s="77">
        <v>1</v>
      </c>
      <c r="G260" s="77">
        <f>COMPOSIÇÕES!G160</f>
        <v>29043.84</v>
      </c>
      <c r="H260" s="107">
        <f>ROUND(F260,2)*ROUND(G260,2)</f>
        <v>29043.84</v>
      </c>
      <c r="J260" s="628"/>
      <c r="K260" s="638"/>
      <c r="L260" s="635"/>
      <c r="M260" s="652"/>
      <c r="N260" s="629"/>
      <c r="O260" s="635"/>
      <c r="P260" s="635"/>
    </row>
    <row r="261" spans="1:16" ht="15">
      <c r="A261" s="699" t="s">
        <v>352</v>
      </c>
      <c r="B261" s="742"/>
      <c r="C261" s="742"/>
      <c r="D261" s="742"/>
      <c r="E261" s="742"/>
      <c r="F261" s="742"/>
      <c r="G261" s="743"/>
      <c r="H261" s="378">
        <f>SUM(H260:H260)</f>
        <v>29043.84</v>
      </c>
      <c r="J261" s="626"/>
      <c r="K261" s="636"/>
      <c r="L261" s="626"/>
      <c r="M261" s="626"/>
      <c r="N261" s="626"/>
      <c r="O261" s="626"/>
      <c r="P261" s="626"/>
    </row>
    <row r="262" spans="1:16">
      <c r="A262" s="101"/>
      <c r="B262" s="81"/>
      <c r="C262" s="82"/>
      <c r="D262" s="81"/>
      <c r="E262" s="81"/>
      <c r="F262" s="81"/>
      <c r="G262" s="83"/>
      <c r="H262" s="102"/>
      <c r="J262" s="626"/>
      <c r="K262" s="636"/>
      <c r="L262" s="626"/>
      <c r="M262" s="626"/>
      <c r="N262" s="629"/>
      <c r="O262" s="626"/>
      <c r="P262" s="626"/>
    </row>
    <row r="263" spans="1:16" s="31" customFormat="1">
      <c r="A263" s="744" t="s">
        <v>748</v>
      </c>
      <c r="B263" s="745"/>
      <c r="C263" s="745"/>
      <c r="D263" s="745"/>
      <c r="E263" s="745"/>
      <c r="F263" s="745"/>
      <c r="G263" s="746"/>
      <c r="H263" s="577">
        <f>H261+H257+H244+H232+H220+H207+H199+H149+H120+H108+H88+H83+H68+H45+H38+H20+H14+H8</f>
        <v>497176.21549999999</v>
      </c>
      <c r="J263" s="628"/>
      <c r="K263" s="636"/>
      <c r="L263" s="653"/>
      <c r="M263" s="654"/>
      <c r="N263" s="654"/>
      <c r="O263" s="654"/>
      <c r="P263" s="654"/>
    </row>
    <row r="264" spans="1:16">
      <c r="D264" s="740"/>
      <c r="E264" s="740"/>
      <c r="F264" s="740"/>
      <c r="G264" s="740"/>
      <c r="J264" s="628"/>
      <c r="K264" s="626"/>
      <c r="L264" s="626"/>
      <c r="M264" s="626"/>
      <c r="N264" s="626"/>
      <c r="O264" s="626"/>
      <c r="P264" s="626"/>
    </row>
    <row r="265" spans="1:16">
      <c r="A265" s="21"/>
      <c r="B265" s="21"/>
      <c r="D265" s="21"/>
      <c r="E265" s="21"/>
      <c r="F265" s="21"/>
      <c r="G265" s="21"/>
      <c r="H265" s="615"/>
      <c r="J265" s="626"/>
      <c r="K265" s="626"/>
      <c r="L265" s="626"/>
      <c r="M265" s="626"/>
      <c r="N265" s="626"/>
      <c r="O265" s="626"/>
      <c r="P265" s="626"/>
    </row>
    <row r="266" spans="1:16">
      <c r="D266" s="747" t="s">
        <v>718</v>
      </c>
      <c r="E266" s="747"/>
      <c r="F266" s="747"/>
      <c r="G266" s="24"/>
    </row>
    <row r="267" spans="1:16">
      <c r="E267" s="24"/>
      <c r="G267" s="24"/>
    </row>
    <row r="268" spans="1:16">
      <c r="E268" s="741"/>
      <c r="F268" s="741"/>
      <c r="G268" s="741"/>
      <c r="H268" s="741"/>
    </row>
    <row r="271" spans="1:16" ht="15">
      <c r="J271" s="167"/>
      <c r="K271" s="167"/>
      <c r="L271" s="168"/>
      <c r="M271" s="169"/>
      <c r="N271" s="166"/>
    </row>
    <row r="272" spans="1:16">
      <c r="J272" s="170"/>
      <c r="K272" s="170"/>
      <c r="L272" s="170"/>
      <c r="M272" s="171"/>
      <c r="N272" s="172"/>
    </row>
    <row r="284" spans="2:8" ht="12.75">
      <c r="B284" s="601"/>
      <c r="C284" s="602"/>
      <c r="D284" s="603"/>
      <c r="E284" s="597"/>
      <c r="F284" s="604"/>
      <c r="G284" s="604"/>
      <c r="H284" s="604"/>
    </row>
    <row r="285" spans="2:8" ht="12.75">
      <c r="B285" s="605"/>
      <c r="C285" s="606"/>
      <c r="D285" s="607"/>
      <c r="E285" s="608"/>
      <c r="F285" s="609"/>
      <c r="G285" s="609"/>
      <c r="H285" s="604"/>
    </row>
    <row r="286" spans="2:8" ht="12.75">
      <c r="B286" s="610"/>
      <c r="C286" s="602"/>
      <c r="D286" s="611"/>
      <c r="E286" s="597"/>
      <c r="F286" s="609"/>
      <c r="G286" s="604"/>
      <c r="H286" s="604"/>
    </row>
    <row r="287" spans="2:8" ht="12.75">
      <c r="B287" s="610"/>
      <c r="C287" s="602"/>
      <c r="D287" s="611"/>
      <c r="E287" s="597"/>
      <c r="F287" s="609"/>
      <c r="G287" s="604"/>
      <c r="H287" s="604"/>
    </row>
    <row r="288" spans="2:8" ht="12.75">
      <c r="B288" s="610"/>
      <c r="C288" s="602"/>
      <c r="D288" s="611"/>
      <c r="E288" s="597"/>
      <c r="F288" s="609"/>
      <c r="G288" s="604"/>
      <c r="H288" s="604"/>
    </row>
    <row r="289" spans="2:8" ht="12.75">
      <c r="B289" s="610"/>
      <c r="C289" s="602"/>
      <c r="D289" s="611"/>
      <c r="E289" s="597"/>
      <c r="F289" s="609"/>
      <c r="G289" s="604"/>
      <c r="H289" s="604"/>
    </row>
    <row r="290" spans="2:8" ht="12.75">
      <c r="B290" s="610"/>
      <c r="C290" s="602"/>
      <c r="D290" s="611"/>
      <c r="E290" s="597"/>
      <c r="F290" s="609"/>
      <c r="G290" s="604"/>
      <c r="H290" s="604"/>
    </row>
    <row r="291" spans="2:8" ht="12.75">
      <c r="B291" s="610"/>
      <c r="C291" s="602"/>
      <c r="D291" s="611"/>
      <c r="E291" s="597"/>
      <c r="F291" s="604"/>
      <c r="G291" s="604"/>
      <c r="H291" s="604"/>
    </row>
    <row r="292" spans="2:8" ht="12.75">
      <c r="B292" s="610"/>
      <c r="C292" s="602"/>
      <c r="D292" s="611"/>
      <c r="E292" s="597"/>
      <c r="F292" s="604"/>
      <c r="G292" s="604"/>
      <c r="H292" s="604"/>
    </row>
    <row r="293" spans="2:8">
      <c r="B293" s="612"/>
      <c r="C293" s="613"/>
      <c r="D293" s="614"/>
      <c r="E293" s="324"/>
      <c r="F293" s="615"/>
      <c r="G293" s="616"/>
      <c r="H293" s="615"/>
    </row>
  </sheetData>
  <mergeCells count="50">
    <mergeCell ref="D264:G264"/>
    <mergeCell ref="E268:H268"/>
    <mergeCell ref="A246:C246"/>
    <mergeCell ref="A261:G261"/>
    <mergeCell ref="B260:C260"/>
    <mergeCell ref="A263:G263"/>
    <mergeCell ref="D266:F266"/>
    <mergeCell ref="A209:C209"/>
    <mergeCell ref="A257:G257"/>
    <mergeCell ref="A259:C259"/>
    <mergeCell ref="B217:C217"/>
    <mergeCell ref="B218:C218"/>
    <mergeCell ref="A222:C222"/>
    <mergeCell ref="A232:G232"/>
    <mergeCell ref="A234:C234"/>
    <mergeCell ref="A244:G244"/>
    <mergeCell ref="A220:G220"/>
    <mergeCell ref="A90:C90"/>
    <mergeCell ref="A108:G108"/>
    <mergeCell ref="B124:C124"/>
    <mergeCell ref="B148:C148"/>
    <mergeCell ref="A120:G120"/>
    <mergeCell ref="A122:C122"/>
    <mergeCell ref="A207:G207"/>
    <mergeCell ref="A16:C16"/>
    <mergeCell ref="A22:C22"/>
    <mergeCell ref="A38:G38"/>
    <mergeCell ref="A40:C40"/>
    <mergeCell ref="A20:G20"/>
    <mergeCell ref="A85:C85"/>
    <mergeCell ref="A88:G88"/>
    <mergeCell ref="B136:C136"/>
    <mergeCell ref="B138:C138"/>
    <mergeCell ref="A1:H1"/>
    <mergeCell ref="A201:C201"/>
    <mergeCell ref="A2:H2"/>
    <mergeCell ref="A83:G83"/>
    <mergeCell ref="A47:C47"/>
    <mergeCell ref="A110:C110"/>
    <mergeCell ref="A151:C151"/>
    <mergeCell ref="A199:G199"/>
    <mergeCell ref="B198:C198"/>
    <mergeCell ref="A149:G149"/>
    <mergeCell ref="A45:G45"/>
    <mergeCell ref="A68:G68"/>
    <mergeCell ref="A70:C70"/>
    <mergeCell ref="A4:C4"/>
    <mergeCell ref="A8:G8"/>
    <mergeCell ref="A10:C10"/>
    <mergeCell ref="A14:G14"/>
  </mergeCells>
  <phoneticPr fontId="15" type="noConversion"/>
  <printOptions horizontalCentered="1"/>
  <pageMargins left="0.70866141732283472" right="0.59055118110236227" top="1.1811023622047245" bottom="0.59055118110236227" header="0.31496062992125984" footer="0.31496062992125984"/>
  <pageSetup paperSize="9" scale="69" orientation="portrait" horizontalDpi="300" verticalDpi="300" r:id="rId1"/>
  <rowBreaks count="4" manualBreakCount="4">
    <brk id="53" max="7" man="1"/>
    <brk id="100" max="7" man="1"/>
    <brk id="146" max="7" man="1"/>
    <brk id="194" max="7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4"/>
  <sheetViews>
    <sheetView zoomScaleSheetLayoutView="100" workbookViewId="0">
      <selection activeCell="N21" sqref="N21"/>
    </sheetView>
  </sheetViews>
  <sheetFormatPr defaultRowHeight="15"/>
  <cols>
    <col min="1" max="1" width="4.5703125" customWidth="1"/>
    <col min="2" max="2" width="6.28515625" customWidth="1"/>
    <col min="3" max="3" width="43.28515625" customWidth="1"/>
    <col min="4" max="4" width="11.28515625" bestFit="1" customWidth="1"/>
    <col min="5" max="5" width="6.5703125" bestFit="1" customWidth="1"/>
    <col min="6" max="6" width="12.85546875" customWidth="1"/>
    <col min="7" max="7" width="13.7109375" customWidth="1"/>
    <col min="8" max="8" width="12.85546875" customWidth="1"/>
    <col min="9" max="10" width="12.7109375" customWidth="1"/>
    <col min="11" max="11" width="11.85546875" customWidth="1"/>
    <col min="12" max="12" width="12.140625" bestFit="1" customWidth="1"/>
    <col min="13" max="13" width="12" customWidth="1"/>
  </cols>
  <sheetData>
    <row r="1" spans="1:13" ht="18.75">
      <c r="B1" s="751" t="s">
        <v>771</v>
      </c>
      <c r="C1" s="752"/>
      <c r="D1" s="752"/>
      <c r="E1" s="752"/>
      <c r="F1" s="752"/>
      <c r="G1" s="752"/>
      <c r="H1" s="752"/>
      <c r="I1" s="752"/>
      <c r="J1" s="752"/>
      <c r="K1" s="753"/>
    </row>
    <row r="2" spans="1:13">
      <c r="B2" s="754" t="s">
        <v>321</v>
      </c>
      <c r="C2" s="755"/>
      <c r="D2" s="755"/>
      <c r="E2" s="755"/>
      <c r="F2" s="755"/>
      <c r="G2" s="755"/>
      <c r="H2" s="755"/>
      <c r="I2" s="755"/>
      <c r="J2" s="755"/>
      <c r="K2" s="756"/>
    </row>
    <row r="3" spans="1:13">
      <c r="B3" s="759" t="s">
        <v>932</v>
      </c>
      <c r="C3" s="760"/>
      <c r="D3" s="760"/>
      <c r="E3" s="760"/>
      <c r="F3" s="760"/>
      <c r="G3" s="760"/>
      <c r="H3" s="760"/>
      <c r="I3" s="760"/>
      <c r="J3" s="760"/>
      <c r="K3" s="761"/>
    </row>
    <row r="4" spans="1:13">
      <c r="A4" s="34"/>
      <c r="B4" s="231" t="str">
        <f>PLANILHA!A2</f>
        <v>ENC. SOCIAIS: 90,92%      B.D.I.: 27,24%       FONTE: PLANILHA SINAPI - SET/2015 e IOPES - SET/2015</v>
      </c>
      <c r="C4" s="232"/>
      <c r="D4" s="232"/>
      <c r="E4" s="232"/>
      <c r="F4" s="232"/>
      <c r="G4" s="232"/>
      <c r="H4" s="232"/>
      <c r="I4" s="232"/>
      <c r="J4" s="232"/>
      <c r="K4" s="243"/>
    </row>
    <row r="5" spans="1:13">
      <c r="A5" s="34"/>
      <c r="B5" s="762" t="s">
        <v>772</v>
      </c>
      <c r="C5" s="762" t="s">
        <v>773</v>
      </c>
      <c r="D5" s="762" t="s">
        <v>774</v>
      </c>
      <c r="E5" s="762" t="s">
        <v>775</v>
      </c>
      <c r="F5" s="748" t="s">
        <v>937</v>
      </c>
      <c r="G5" s="749"/>
      <c r="H5" s="749"/>
      <c r="I5" s="749"/>
      <c r="J5" s="749"/>
      <c r="K5" s="750"/>
    </row>
    <row r="6" spans="1:13">
      <c r="A6" s="34"/>
      <c r="B6" s="763"/>
      <c r="C6" s="763"/>
      <c r="D6" s="763"/>
      <c r="E6" s="763"/>
      <c r="F6" s="238">
        <v>1</v>
      </c>
      <c r="G6" s="238">
        <v>2</v>
      </c>
      <c r="H6" s="238">
        <v>3</v>
      </c>
      <c r="I6" s="238">
        <v>4</v>
      </c>
      <c r="J6" s="244">
        <v>5</v>
      </c>
      <c r="K6" s="239">
        <v>6</v>
      </c>
    </row>
    <row r="7" spans="1:13">
      <c r="A7" s="34"/>
      <c r="B7" s="186">
        <v>1</v>
      </c>
      <c r="C7" s="177" t="str">
        <f>PLANILHA!D4</f>
        <v>SERVIÇOS PRELIMINARES</v>
      </c>
      <c r="D7" s="188">
        <f>PLANILHA!H8</f>
        <v>10151.8662</v>
      </c>
      <c r="E7" s="187">
        <f>(D7/$D$25)*100</f>
        <v>2.0419050396026028</v>
      </c>
      <c r="F7" s="178">
        <f>1*D7</f>
        <v>10151.8662</v>
      </c>
      <c r="G7" s="178"/>
      <c r="H7" s="178"/>
      <c r="I7" s="178"/>
      <c r="J7" s="179"/>
      <c r="K7" s="534"/>
      <c r="L7" s="41"/>
      <c r="M7" s="42"/>
    </row>
    <row r="8" spans="1:13">
      <c r="A8" s="34"/>
      <c r="B8" s="186">
        <v>2</v>
      </c>
      <c r="C8" s="180" t="str">
        <f>PLANILHA!D10</f>
        <v>MOVIMENTO DE TERRA</v>
      </c>
      <c r="D8" s="189">
        <f>PLANILHA!H14</f>
        <v>9580.0941999999995</v>
      </c>
      <c r="E8" s="187">
        <f t="shared" ref="E8:E24" si="0">(D8/$D$25)*100</f>
        <v>1.9269011471849056</v>
      </c>
      <c r="F8" s="181">
        <f>1*D8</f>
        <v>9580.0941999999995</v>
      </c>
      <c r="G8" s="181"/>
      <c r="H8" s="181"/>
      <c r="I8" s="181"/>
      <c r="J8" s="182"/>
      <c r="K8" s="184"/>
      <c r="L8" s="41"/>
      <c r="M8" s="42"/>
    </row>
    <row r="9" spans="1:13">
      <c r="A9" s="34"/>
      <c r="B9" s="186">
        <v>3</v>
      </c>
      <c r="C9" s="183" t="str">
        <f>PLANILHA!D16</f>
        <v>INSTALAÇÃO DO CANTEIRO DE OBRAS</v>
      </c>
      <c r="D9" s="189">
        <f>PLANILHA!H20</f>
        <v>13190.297999999999</v>
      </c>
      <c r="E9" s="187">
        <f t="shared" si="0"/>
        <v>2.6530428425130479</v>
      </c>
      <c r="F9" s="181">
        <f>0.48*D9</f>
        <v>6331.3430399999988</v>
      </c>
      <c r="G9" s="181">
        <f>0.52*D9</f>
        <v>6858.95496</v>
      </c>
      <c r="H9" s="181"/>
      <c r="I9" s="181"/>
      <c r="J9" s="182"/>
      <c r="K9" s="534"/>
      <c r="L9" s="41"/>
      <c r="M9" s="42"/>
    </row>
    <row r="10" spans="1:13">
      <c r="A10" s="34"/>
      <c r="B10" s="186">
        <v>4</v>
      </c>
      <c r="C10" s="183" t="str">
        <f>PLANILHA!D22</f>
        <v>ESTRUTURAS</v>
      </c>
      <c r="D10" s="189">
        <f>PLANILHA!H38</f>
        <v>104952.80469999999</v>
      </c>
      <c r="E10" s="187">
        <f t="shared" si="0"/>
        <v>21.109779878438285</v>
      </c>
      <c r="F10" s="191"/>
      <c r="G10" s="184">
        <f>0.27*D10</f>
        <v>28337.257269000002</v>
      </c>
      <c r="H10" s="181">
        <f>0.43*D10</f>
        <v>45129.706020999998</v>
      </c>
      <c r="I10" s="181">
        <f>0.3*D10</f>
        <v>31485.841409999997</v>
      </c>
      <c r="J10" s="181"/>
      <c r="K10" s="184"/>
      <c r="L10" s="41"/>
      <c r="M10" s="42"/>
    </row>
    <row r="11" spans="1:13">
      <c r="A11" s="34"/>
      <c r="B11" s="186">
        <v>5</v>
      </c>
      <c r="C11" s="180" t="str">
        <f>PLANILHA!D40</f>
        <v>ALVENARIAS DE VEDAÇÃO E DIVISÓRIAS</v>
      </c>
      <c r="D11" s="189">
        <f>PLANILHA!H45</f>
        <v>24937.121599999999</v>
      </c>
      <c r="E11" s="187">
        <f t="shared" si="0"/>
        <v>5.0157511205400764</v>
      </c>
      <c r="F11" s="181"/>
      <c r="G11" s="181"/>
      <c r="H11" s="181">
        <f>0.48*D11</f>
        <v>11969.818367999998</v>
      </c>
      <c r="I11" s="184">
        <f>0.52*D11</f>
        <v>12967.303232</v>
      </c>
      <c r="J11" s="182"/>
      <c r="K11" s="534"/>
      <c r="L11" s="41"/>
      <c r="M11" s="42"/>
    </row>
    <row r="12" spans="1:13">
      <c r="A12" s="34"/>
      <c r="B12" s="186">
        <v>6</v>
      </c>
      <c r="C12" s="185" t="str">
        <f>PLANILHA!D47</f>
        <v>ESQUADRIAS</v>
      </c>
      <c r="D12" s="189">
        <f>PLANILHA!H68</f>
        <v>47070.991300000009</v>
      </c>
      <c r="E12" s="187">
        <f t="shared" si="0"/>
        <v>9.4676675658471829</v>
      </c>
      <c r="F12" s="181"/>
      <c r="G12" s="181"/>
      <c r="H12" s="181"/>
      <c r="I12" s="181">
        <f>0.48*D12</f>
        <v>22594.075824000003</v>
      </c>
      <c r="J12" s="182">
        <f>0.52*D12</f>
        <v>24476.915476000006</v>
      </c>
      <c r="K12" s="184"/>
      <c r="L12" s="41"/>
      <c r="M12" s="42"/>
    </row>
    <row r="13" spans="1:13">
      <c r="A13" s="34"/>
      <c r="B13" s="186">
        <v>7</v>
      </c>
      <c r="C13" s="180" t="str">
        <f>PLANILHA!D70</f>
        <v>REVESTIMENTOS</v>
      </c>
      <c r="D13" s="189">
        <f>PLANILHA!H83</f>
        <v>44068.4162</v>
      </c>
      <c r="E13" s="187">
        <f t="shared" si="0"/>
        <v>8.8637418336034592</v>
      </c>
      <c r="F13" s="181"/>
      <c r="G13" s="181"/>
      <c r="H13" s="181"/>
      <c r="I13" s="184"/>
      <c r="J13" s="182">
        <f>0.48*D13</f>
        <v>21152.839776000001</v>
      </c>
      <c r="K13" s="534">
        <f>0.52*D13</f>
        <v>22915.576423999999</v>
      </c>
      <c r="L13" s="41"/>
      <c r="M13" s="42"/>
    </row>
    <row r="14" spans="1:13">
      <c r="A14" s="34"/>
      <c r="B14" s="186">
        <v>8</v>
      </c>
      <c r="C14" s="180" t="str">
        <f>PLANILHA!D85</f>
        <v>VIDROS E ESPELHOS</v>
      </c>
      <c r="D14" s="189">
        <f>PLANILHA!H88</f>
        <v>1847.0735</v>
      </c>
      <c r="E14" s="187">
        <f t="shared" si="0"/>
        <v>0.37151284442326654</v>
      </c>
      <c r="F14" s="181"/>
      <c r="G14" s="181"/>
      <c r="H14" s="181"/>
      <c r="I14" s="181">
        <f>0.27*D14</f>
        <v>498.70984500000003</v>
      </c>
      <c r="J14" s="181">
        <f>0.53*D14</f>
        <v>978.94895500000007</v>
      </c>
      <c r="K14" s="184">
        <f>0.2*D14</f>
        <v>369.41470000000004</v>
      </c>
      <c r="L14" s="41"/>
      <c r="M14" s="42"/>
    </row>
    <row r="15" spans="1:13">
      <c r="A15" s="34"/>
      <c r="B15" s="186">
        <v>9</v>
      </c>
      <c r="C15" s="180" t="str">
        <f>PLANILHA!D90</f>
        <v>PISOS INTERNOS E EXTERNOS</v>
      </c>
      <c r="D15" s="189">
        <f>PLANILHA!H108</f>
        <v>40985.271800000002</v>
      </c>
      <c r="E15" s="187">
        <f t="shared" si="0"/>
        <v>8.2436107203523274</v>
      </c>
      <c r="F15" s="181"/>
      <c r="G15" s="181"/>
      <c r="H15" s="181">
        <f>0.27*D15</f>
        <v>11066.023386000001</v>
      </c>
      <c r="I15" s="181">
        <f>0.53*D15</f>
        <v>21722.194054000003</v>
      </c>
      <c r="J15" s="181">
        <f>0.2*D15</f>
        <v>8197.0543600000001</v>
      </c>
      <c r="K15" s="534"/>
      <c r="L15" s="41"/>
      <c r="M15" s="42"/>
    </row>
    <row r="16" spans="1:13">
      <c r="A16" s="34"/>
      <c r="B16" s="186">
        <v>10</v>
      </c>
      <c r="C16" s="180" t="str">
        <f>PLANILHA!D110</f>
        <v xml:space="preserve">COBERTURA </v>
      </c>
      <c r="D16" s="189">
        <f>PLANILHA!H120</f>
        <v>60148.530700000003</v>
      </c>
      <c r="E16" s="187">
        <f t="shared" si="0"/>
        <v>12.098030602592249</v>
      </c>
      <c r="F16" s="181"/>
      <c r="G16" s="535"/>
      <c r="H16" s="181">
        <f>0.27*D16</f>
        <v>16240.103289000002</v>
      </c>
      <c r="I16" s="181">
        <f>0.53*D16</f>
        <v>31878.721271000002</v>
      </c>
      <c r="J16" s="181">
        <f>0.2*D16</f>
        <v>12029.706140000002</v>
      </c>
      <c r="K16" s="181"/>
      <c r="L16" s="41"/>
      <c r="M16" s="42"/>
    </row>
    <row r="17" spans="1:13">
      <c r="A17" s="34"/>
      <c r="B17" s="186">
        <v>11</v>
      </c>
      <c r="C17" s="180" t="str">
        <f>PLANILHA!D122</f>
        <v>INSTALAÇÕES  E APARELHOS ELÉTRICOS</v>
      </c>
      <c r="D17" s="189">
        <f>PLANILHA!H149</f>
        <v>28973.850000000002</v>
      </c>
      <c r="E17" s="187">
        <f t="shared" si="0"/>
        <v>5.8276822375466182</v>
      </c>
      <c r="F17" s="181"/>
      <c r="G17" s="184">
        <f>0.13*D17</f>
        <v>3766.6005000000005</v>
      </c>
      <c r="H17" s="181">
        <f>0.17*D17</f>
        <v>4925.5545000000011</v>
      </c>
      <c r="I17" s="181">
        <f>0.37*D17</f>
        <v>10720.324500000001</v>
      </c>
      <c r="J17" s="181">
        <f>0.23*D17</f>
        <v>6663.9855000000007</v>
      </c>
      <c r="K17" s="182">
        <f>0.1*D17</f>
        <v>2897.3850000000002</v>
      </c>
      <c r="L17" s="41"/>
      <c r="M17" s="42"/>
    </row>
    <row r="18" spans="1:13">
      <c r="A18" s="34"/>
      <c r="B18" s="186">
        <v>12</v>
      </c>
      <c r="C18" s="180" t="str">
        <f>PLANILHA!D151</f>
        <v>INSTALAÇÕES E APARELHOS HIDRO-SANITÁRIOS</v>
      </c>
      <c r="D18" s="189">
        <f>PLANILHA!H199</f>
        <v>33081.689400000003</v>
      </c>
      <c r="E18" s="187">
        <f t="shared" si="0"/>
        <v>6.6539163316029537</v>
      </c>
      <c r="F18" s="181"/>
      <c r="G18" s="181">
        <f>0.13*D18</f>
        <v>4300.6196220000002</v>
      </c>
      <c r="H18" s="181">
        <f>0.17*D18</f>
        <v>5623.8871980000013</v>
      </c>
      <c r="I18" s="181">
        <f>0.37*D18</f>
        <v>12240.225078000001</v>
      </c>
      <c r="J18" s="535">
        <f>0.23*D18</f>
        <v>7608.7885620000006</v>
      </c>
      <c r="K18" s="181">
        <f>0.1*D18</f>
        <v>3308.1689400000005</v>
      </c>
      <c r="L18" s="41"/>
      <c r="M18" s="42"/>
    </row>
    <row r="19" spans="1:13">
      <c r="A19" s="34"/>
      <c r="B19" s="186">
        <v>13</v>
      </c>
      <c r="C19" s="180" t="str">
        <f>PLANILHA!D201</f>
        <v>INSTALAÇÕES DE COMBATE A INCÊNDIO</v>
      </c>
      <c r="D19" s="189">
        <f>PLANILHA!H207</f>
        <v>2765.55</v>
      </c>
      <c r="E19" s="187">
        <f t="shared" si="0"/>
        <v>0.5562514685499873</v>
      </c>
      <c r="F19" s="181"/>
      <c r="G19" s="181"/>
      <c r="H19" s="181"/>
      <c r="I19" s="181"/>
      <c r="J19" s="182">
        <f>0.48*D19</f>
        <v>1327.4639999999999</v>
      </c>
      <c r="K19" s="534">
        <f>0.52*D19</f>
        <v>1438.0860000000002</v>
      </c>
      <c r="L19" s="41"/>
      <c r="M19" s="42"/>
    </row>
    <row r="20" spans="1:13">
      <c r="A20" s="34"/>
      <c r="B20" s="186">
        <v>14</v>
      </c>
      <c r="C20" s="180" t="str">
        <f>PLANILHA!D209</f>
        <v>INSTALAÇÕES TELEFÔNICAS/REDE DE DADOS/INTERFONE</v>
      </c>
      <c r="D20" s="189">
        <f>PLANILHA!H220</f>
        <v>4307.71</v>
      </c>
      <c r="E20" s="187">
        <f t="shared" si="0"/>
        <v>0.86643525287464185</v>
      </c>
      <c r="F20" s="181"/>
      <c r="G20" s="181"/>
      <c r="H20" s="181"/>
      <c r="I20" s="184">
        <f>0.48*D20</f>
        <v>2067.7008000000001</v>
      </c>
      <c r="J20" s="181">
        <f>0.52*D20</f>
        <v>2240.0092</v>
      </c>
      <c r="K20" s="182"/>
      <c r="L20" s="41"/>
      <c r="M20" s="42"/>
    </row>
    <row r="21" spans="1:13">
      <c r="A21" s="34"/>
      <c r="B21" s="186">
        <v>15</v>
      </c>
      <c r="C21" s="180" t="str">
        <f>PLANILHA!D222</f>
        <v>INSTALAÇÕES SPDA</v>
      </c>
      <c r="D21" s="189">
        <f>PLANILHA!H232</f>
        <v>13342.45</v>
      </c>
      <c r="E21" s="187">
        <f t="shared" si="0"/>
        <v>2.6836460763879799</v>
      </c>
      <c r="F21" s="181"/>
      <c r="G21" s="181"/>
      <c r="H21" s="181"/>
      <c r="I21" s="184">
        <f>0.48*D21</f>
        <v>6404.3760000000002</v>
      </c>
      <c r="J21" s="181">
        <f>0.52*D21</f>
        <v>6938.0740000000005</v>
      </c>
      <c r="K21" s="182"/>
      <c r="L21" s="41"/>
      <c r="M21" s="42"/>
    </row>
    <row r="22" spans="1:13">
      <c r="B22" s="186">
        <v>16</v>
      </c>
      <c r="C22" s="183" t="str">
        <f>PLANILHA!D234</f>
        <v>PINTURA</v>
      </c>
      <c r="D22" s="189">
        <f>PLANILHA!H244</f>
        <v>19384.217400000001</v>
      </c>
      <c r="E22" s="187">
        <f t="shared" si="0"/>
        <v>3.8988625754161803</v>
      </c>
      <c r="F22" s="181"/>
      <c r="G22" s="181"/>
      <c r="H22" s="181"/>
      <c r="I22" s="184"/>
      <c r="J22" s="181">
        <f>0.67*D22</f>
        <v>12987.425658000002</v>
      </c>
      <c r="K22" s="182">
        <f>0.33*D22</f>
        <v>6396.7917420000003</v>
      </c>
      <c r="L22" s="41"/>
      <c r="M22" s="42"/>
    </row>
    <row r="23" spans="1:13">
      <c r="B23" s="186">
        <v>17</v>
      </c>
      <c r="C23" s="183" t="str">
        <f>PLANILHA!D246</f>
        <v>SERVIÇOS COMPLEMENTARES</v>
      </c>
      <c r="D23" s="189">
        <f>PLANILHA!H257</f>
        <v>9344.4405000000006</v>
      </c>
      <c r="E23" s="187">
        <f t="shared" si="0"/>
        <v>1.8795027213042534</v>
      </c>
      <c r="F23" s="181"/>
      <c r="G23" s="181"/>
      <c r="H23" s="181"/>
      <c r="I23" s="181"/>
      <c r="J23" s="181">
        <f>0.48*D23</f>
        <v>4485.3314399999999</v>
      </c>
      <c r="K23" s="536">
        <f>0.52*D23</f>
        <v>4859.1090600000007</v>
      </c>
    </row>
    <row r="24" spans="1:13">
      <c r="B24" s="186">
        <v>18</v>
      </c>
      <c r="C24" s="183" t="str">
        <f>PLANILHA!D259</f>
        <v>ADMINISTRAÇÃO LOCAL</v>
      </c>
      <c r="D24" s="189">
        <f>PLANILHA!H261</f>
        <v>29043.84</v>
      </c>
      <c r="E24" s="187">
        <f t="shared" si="0"/>
        <v>5.8417597412199607</v>
      </c>
      <c r="F24" s="78">
        <f>PLANILHA!G260/6</f>
        <v>4840.6400000000003</v>
      </c>
      <c r="G24" s="181">
        <f>F24</f>
        <v>4840.6400000000003</v>
      </c>
      <c r="H24" s="181">
        <f>G24</f>
        <v>4840.6400000000003</v>
      </c>
      <c r="I24" s="181">
        <f>H24</f>
        <v>4840.6400000000003</v>
      </c>
      <c r="J24" s="181">
        <f>I24</f>
        <v>4840.6400000000003</v>
      </c>
      <c r="K24" s="536">
        <f>J24</f>
        <v>4840.6400000000003</v>
      </c>
    </row>
    <row r="25" spans="1:13">
      <c r="B25" s="185"/>
      <c r="C25" s="531" t="s">
        <v>805</v>
      </c>
      <c r="D25" s="190">
        <f>SUM(D7:D24)</f>
        <v>497176.21550000011</v>
      </c>
      <c r="E25" s="532">
        <f>SUM(E7:E24)</f>
        <v>99.999999999999986</v>
      </c>
      <c r="F25" s="533"/>
      <c r="G25" s="533"/>
      <c r="H25" s="533"/>
      <c r="I25" s="533"/>
      <c r="J25" s="533"/>
      <c r="K25" s="184"/>
    </row>
    <row r="26" spans="1:13">
      <c r="B26" s="769" t="s">
        <v>933</v>
      </c>
      <c r="C26" s="770"/>
      <c r="D26" s="757"/>
      <c r="E26" s="758"/>
      <c r="F26" s="547">
        <f t="shared" ref="F26:K26" si="1">SUM(F7:F24)</f>
        <v>30903.943439999999</v>
      </c>
      <c r="G26" s="548">
        <f t="shared" si="1"/>
        <v>48104.072351000003</v>
      </c>
      <c r="H26" s="547">
        <f t="shared" si="1"/>
        <v>99795.732762</v>
      </c>
      <c r="I26" s="547">
        <f t="shared" si="1"/>
        <v>157420.11201399998</v>
      </c>
      <c r="J26" s="547">
        <f t="shared" si="1"/>
        <v>113927.18306699999</v>
      </c>
      <c r="K26" s="549">
        <f t="shared" si="1"/>
        <v>47025.171866000004</v>
      </c>
    </row>
    <row r="27" spans="1:13">
      <c r="B27" s="764" t="s">
        <v>934</v>
      </c>
      <c r="C27" s="768"/>
      <c r="D27" s="771"/>
      <c r="E27" s="772"/>
      <c r="F27" s="233">
        <f>F26/$D$25</f>
        <v>6.2158933747304315E-2</v>
      </c>
      <c r="G27" s="233">
        <f>G26/$D$25</f>
        <v>9.675457282811227E-2</v>
      </c>
      <c r="H27" s="233">
        <f>H26/$D$25</f>
        <v>0.20072507423074823</v>
      </c>
      <c r="I27" s="233">
        <f>I26/$D$25</f>
        <v>0.31662840479141935</v>
      </c>
      <c r="J27" s="233">
        <f>J26/$D$25</f>
        <v>0.2291484980881994</v>
      </c>
      <c r="K27" s="250">
        <f>K26/D25</f>
        <v>9.4584516314216147E-2</v>
      </c>
    </row>
    <row r="28" spans="1:13">
      <c r="B28" s="773" t="s">
        <v>935</v>
      </c>
      <c r="C28" s="774"/>
      <c r="D28" s="766"/>
      <c r="E28" s="767"/>
      <c r="F28" s="550">
        <f>F26</f>
        <v>30903.943439999999</v>
      </c>
      <c r="G28" s="551">
        <f>F28+G26</f>
        <v>79008.015790999998</v>
      </c>
      <c r="H28" s="550">
        <f t="shared" ref="H28:J29" si="2">G28+H26</f>
        <v>178803.74855299998</v>
      </c>
      <c r="I28" s="550">
        <f t="shared" si="2"/>
        <v>336223.860567</v>
      </c>
      <c r="J28" s="550">
        <f t="shared" si="2"/>
        <v>450151.043634</v>
      </c>
      <c r="K28" s="549">
        <f>K26+J28</f>
        <v>497176.21549999999</v>
      </c>
      <c r="L28" s="191"/>
    </row>
    <row r="29" spans="1:13">
      <c r="B29" s="764" t="s">
        <v>936</v>
      </c>
      <c r="C29" s="765"/>
      <c r="D29" s="234"/>
      <c r="E29" s="235"/>
      <c r="F29" s="236">
        <f>F27</f>
        <v>6.2158933747304315E-2</v>
      </c>
      <c r="G29" s="237">
        <f>F29+G27</f>
        <v>0.15891350657541659</v>
      </c>
      <c r="H29" s="236">
        <f t="shared" si="2"/>
        <v>0.35963858080616484</v>
      </c>
      <c r="I29" s="236">
        <f t="shared" si="2"/>
        <v>0.67626698559758425</v>
      </c>
      <c r="J29" s="236">
        <f t="shared" si="2"/>
        <v>0.90541548368578362</v>
      </c>
      <c r="K29" s="236">
        <f>K27+J29</f>
        <v>0.99999999999999978</v>
      </c>
    </row>
    <row r="31" spans="1:13">
      <c r="H31" s="176"/>
      <c r="I31" s="176"/>
      <c r="J31" s="176"/>
    </row>
    <row r="32" spans="1:13">
      <c r="H32" t="s">
        <v>930</v>
      </c>
    </row>
    <row r="33" spans="8:8">
      <c r="H33" t="s">
        <v>931</v>
      </c>
    </row>
    <row r="34" spans="8:8">
      <c r="H34" t="s">
        <v>668</v>
      </c>
    </row>
  </sheetData>
  <mergeCells count="15">
    <mergeCell ref="B29:C29"/>
    <mergeCell ref="D28:E28"/>
    <mergeCell ref="B27:C27"/>
    <mergeCell ref="B26:C26"/>
    <mergeCell ref="D27:E27"/>
    <mergeCell ref="B28:C28"/>
    <mergeCell ref="F5:K5"/>
    <mergeCell ref="B1:K1"/>
    <mergeCell ref="B2:K2"/>
    <mergeCell ref="D26:E26"/>
    <mergeCell ref="B3:K3"/>
    <mergeCell ref="B5:B6"/>
    <mergeCell ref="C5:C6"/>
    <mergeCell ref="D5:D6"/>
    <mergeCell ref="E5:E6"/>
  </mergeCells>
  <phoneticPr fontId="15" type="noConversion"/>
  <pageMargins left="0.51181102362204722" right="0.51181102362204722" top="0.78740157480314965" bottom="0.78740157480314965" header="0.31496062992125984" footer="0.31496062992125984"/>
  <pageSetup paperSize="9" scale="92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226"/>
  <sheetViews>
    <sheetView view="pageBreakPreview" topLeftCell="A139" zoomScaleSheetLayoutView="100" workbookViewId="0">
      <selection activeCell="K155" sqref="K155"/>
    </sheetView>
  </sheetViews>
  <sheetFormatPr defaultRowHeight="15"/>
  <cols>
    <col min="1" max="1" width="8.140625" customWidth="1"/>
    <col min="2" max="2" width="10.7109375" customWidth="1"/>
    <col min="3" max="3" width="29.7109375" customWidth="1"/>
    <col min="4" max="4" width="8" bestFit="1" customWidth="1"/>
    <col min="5" max="5" width="10.42578125" customWidth="1"/>
    <col min="6" max="7" width="11.7109375" customWidth="1"/>
    <col min="14" max="14" width="29.5703125" customWidth="1"/>
  </cols>
  <sheetData>
    <row r="1" spans="1:35" ht="18.75">
      <c r="A1" s="775" t="s">
        <v>938</v>
      </c>
      <c r="B1" s="776"/>
      <c r="C1" s="776"/>
      <c r="D1" s="776"/>
      <c r="E1" s="776"/>
      <c r="F1" s="776"/>
      <c r="G1" s="777"/>
    </row>
    <row r="2" spans="1:35">
      <c r="A2" s="778" t="s">
        <v>643</v>
      </c>
      <c r="B2" s="779"/>
      <c r="C2" s="779"/>
      <c r="D2" s="779"/>
      <c r="E2" s="779"/>
      <c r="F2" s="779"/>
      <c r="G2" s="780"/>
    </row>
    <row r="3" spans="1:35">
      <c r="A3" s="781" t="s">
        <v>932</v>
      </c>
      <c r="B3" s="782"/>
      <c r="C3" s="782"/>
      <c r="D3" s="782"/>
      <c r="E3" s="782"/>
      <c r="F3" s="782"/>
      <c r="G3" s="783"/>
    </row>
    <row r="4" spans="1:35">
      <c r="A4" s="292" t="s">
        <v>642</v>
      </c>
      <c r="B4" s="293"/>
      <c r="C4" s="293"/>
      <c r="D4" s="293"/>
      <c r="E4" s="293"/>
      <c r="F4" s="293"/>
      <c r="G4" s="294"/>
      <c r="J4" s="251"/>
      <c r="K4" s="252"/>
      <c r="L4" s="252"/>
      <c r="M4" s="252"/>
      <c r="N4" s="252"/>
      <c r="O4" s="252"/>
      <c r="P4" s="252"/>
      <c r="Q4" s="253"/>
    </row>
    <row r="5" spans="1:35" ht="30" customHeight="1">
      <c r="A5" s="552" t="s">
        <v>873</v>
      </c>
      <c r="B5" s="791" t="str">
        <f>PLANILHA!D124</f>
        <v>PADRÃO DE ENTRADA DE ENERGIA ELÉTRICA, TRIFÁSICO, ENTRADA AÉREA, A 4 FIOS, INSTALADA EM MURO</v>
      </c>
      <c r="C5" s="792"/>
      <c r="D5" s="792"/>
      <c r="E5" s="792"/>
      <c r="F5" s="792"/>
      <c r="G5" s="793"/>
      <c r="J5" s="251"/>
      <c r="K5" s="450"/>
      <c r="L5" s="252"/>
      <c r="M5" s="252"/>
      <c r="N5" s="252"/>
      <c r="O5" s="252"/>
      <c r="P5" s="252"/>
      <c r="Q5" s="253"/>
    </row>
    <row r="6" spans="1:35">
      <c r="A6" s="561"/>
      <c r="B6" s="259" t="s">
        <v>939</v>
      </c>
      <c r="C6" s="260"/>
      <c r="D6" s="260"/>
      <c r="E6" s="260"/>
      <c r="F6" s="260"/>
      <c r="G6" s="261"/>
    </row>
    <row r="7" spans="1:35">
      <c r="A7" s="559"/>
      <c r="B7" s="265" t="s">
        <v>940</v>
      </c>
      <c r="C7" s="265" t="s">
        <v>735</v>
      </c>
      <c r="D7" s="265" t="s">
        <v>946</v>
      </c>
      <c r="E7" s="260" t="s">
        <v>941</v>
      </c>
      <c r="F7" s="265" t="s">
        <v>942</v>
      </c>
      <c r="G7" s="265" t="s">
        <v>943</v>
      </c>
    </row>
    <row r="8" spans="1:35" ht="24.75">
      <c r="A8" s="559"/>
      <c r="B8" s="266">
        <v>88309</v>
      </c>
      <c r="C8" s="487" t="s">
        <v>564</v>
      </c>
      <c r="D8" s="268" t="s">
        <v>947</v>
      </c>
      <c r="E8" s="255">
        <v>0.87</v>
      </c>
      <c r="F8" s="271">
        <v>15.46</v>
      </c>
      <c r="G8" s="272">
        <f>F8*E8</f>
        <v>13.450200000000001</v>
      </c>
    </row>
    <row r="9" spans="1:35" ht="24.75">
      <c r="A9" s="559"/>
      <c r="B9" s="273">
        <v>88242</v>
      </c>
      <c r="C9" s="297" t="s">
        <v>565</v>
      </c>
      <c r="D9" s="265" t="s">
        <v>947</v>
      </c>
      <c r="E9" s="263">
        <v>0.54</v>
      </c>
      <c r="F9" s="273">
        <v>12.07</v>
      </c>
      <c r="G9" s="272">
        <f>F9*E9</f>
        <v>6.5178000000000003</v>
      </c>
    </row>
    <row r="10" spans="1:35" ht="24.75">
      <c r="A10" s="559"/>
      <c r="B10" s="266">
        <v>88264</v>
      </c>
      <c r="C10" s="487" t="s">
        <v>563</v>
      </c>
      <c r="D10" s="268" t="s">
        <v>947</v>
      </c>
      <c r="E10" s="255">
        <v>2.88</v>
      </c>
      <c r="F10" s="266">
        <v>15.46</v>
      </c>
      <c r="G10" s="272">
        <f>F10*E10</f>
        <v>44.524799999999999</v>
      </c>
    </row>
    <row r="11" spans="1:35" ht="24.75">
      <c r="A11" s="559"/>
      <c r="B11" s="273">
        <v>88247</v>
      </c>
      <c r="C11" s="297" t="s">
        <v>562</v>
      </c>
      <c r="D11" s="265" t="s">
        <v>947</v>
      </c>
      <c r="E11" s="263">
        <v>2.88</v>
      </c>
      <c r="F11" s="273">
        <v>11.93</v>
      </c>
      <c r="G11" s="272">
        <f>F11*E11</f>
        <v>34.358399999999996</v>
      </c>
    </row>
    <row r="12" spans="1:35">
      <c r="A12" s="559"/>
      <c r="B12" s="262" t="s">
        <v>948</v>
      </c>
      <c r="C12" s="260"/>
      <c r="D12" s="260"/>
      <c r="E12" s="263"/>
      <c r="F12" s="264"/>
      <c r="G12" s="248">
        <f>SUM(G8:G11)</f>
        <v>98.851200000000006</v>
      </c>
    </row>
    <row r="13" spans="1:35">
      <c r="A13" s="559"/>
      <c r="B13" s="259" t="s">
        <v>949</v>
      </c>
      <c r="C13" s="260"/>
      <c r="D13" s="260"/>
      <c r="E13" s="263"/>
      <c r="F13" s="270"/>
      <c r="G13" s="261"/>
    </row>
    <row r="14" spans="1:35" s="278" customFormat="1" ht="24.75">
      <c r="A14" s="562"/>
      <c r="B14" s="286">
        <v>60509</v>
      </c>
      <c r="C14" s="287" t="s">
        <v>542</v>
      </c>
      <c r="D14" s="288" t="s">
        <v>957</v>
      </c>
      <c r="E14" s="289">
        <v>5</v>
      </c>
      <c r="F14" s="290">
        <v>69.33</v>
      </c>
      <c r="G14" s="296">
        <f>F14*E14</f>
        <v>346.65</v>
      </c>
      <c r="H14" s="285"/>
      <c r="I14" s="285"/>
      <c r="J14" s="285"/>
      <c r="K14" s="285"/>
      <c r="L14" s="285"/>
      <c r="M14" s="285"/>
      <c r="N14" s="285"/>
      <c r="O14" s="285"/>
      <c r="P14" s="285"/>
      <c r="Q14" s="285"/>
      <c r="R14" s="285"/>
      <c r="S14" s="285"/>
      <c r="T14" s="285"/>
      <c r="U14" s="285"/>
      <c r="V14" s="285"/>
      <c r="W14" s="285"/>
      <c r="X14" s="285"/>
      <c r="Y14" s="285"/>
      <c r="Z14" s="285"/>
      <c r="AA14" s="285"/>
      <c r="AB14" s="285"/>
      <c r="AC14" s="285"/>
      <c r="AD14" s="285"/>
      <c r="AE14" s="285"/>
      <c r="AF14" s="285"/>
      <c r="AG14" s="285"/>
      <c r="AH14" s="285"/>
      <c r="AI14" s="285"/>
    </row>
    <row r="15" spans="1:35">
      <c r="A15" s="559"/>
      <c r="B15" s="247">
        <v>49565</v>
      </c>
      <c r="C15" s="274" t="s">
        <v>543</v>
      </c>
      <c r="D15" s="265" t="s">
        <v>956</v>
      </c>
      <c r="E15" s="275">
        <v>1</v>
      </c>
      <c r="F15" s="273">
        <v>16.260000000000002</v>
      </c>
      <c r="G15" s="296">
        <f t="shared" ref="G15:G34" si="0">F15*E15</f>
        <v>16.260000000000002</v>
      </c>
    </row>
    <row r="16" spans="1:35" ht="24.75">
      <c r="A16" s="559"/>
      <c r="B16" s="245">
        <v>49654</v>
      </c>
      <c r="C16" s="256" t="s">
        <v>544</v>
      </c>
      <c r="D16" s="268" t="s">
        <v>956</v>
      </c>
      <c r="E16" s="257">
        <v>1</v>
      </c>
      <c r="F16" s="273">
        <v>18.47</v>
      </c>
      <c r="G16" s="296">
        <f t="shared" si="0"/>
        <v>18.47</v>
      </c>
    </row>
    <row r="17" spans="1:7" ht="24.75">
      <c r="A17" s="559"/>
      <c r="B17" s="247">
        <v>49463</v>
      </c>
      <c r="C17" s="274" t="s">
        <v>545</v>
      </c>
      <c r="D17" s="265" t="s">
        <v>956</v>
      </c>
      <c r="E17" s="275">
        <v>1</v>
      </c>
      <c r="F17" s="279">
        <v>33.29</v>
      </c>
      <c r="G17" s="296">
        <f t="shared" si="0"/>
        <v>33.29</v>
      </c>
    </row>
    <row r="18" spans="1:7" ht="24.75">
      <c r="A18" s="559"/>
      <c r="B18" s="245">
        <v>48054</v>
      </c>
      <c r="C18" s="256" t="s">
        <v>546</v>
      </c>
      <c r="D18" s="268" t="s">
        <v>956</v>
      </c>
      <c r="E18" s="257">
        <v>1</v>
      </c>
      <c r="F18" s="273">
        <v>3.86</v>
      </c>
      <c r="G18" s="296">
        <f t="shared" si="0"/>
        <v>3.86</v>
      </c>
    </row>
    <row r="19" spans="1:7" ht="24.75">
      <c r="A19" s="559"/>
      <c r="B19" s="247">
        <v>49633</v>
      </c>
      <c r="C19" s="274" t="s">
        <v>547</v>
      </c>
      <c r="D19" s="265" t="s">
        <v>956</v>
      </c>
      <c r="E19" s="275">
        <v>2</v>
      </c>
      <c r="F19" s="273">
        <v>1.33</v>
      </c>
      <c r="G19" s="296">
        <f t="shared" si="0"/>
        <v>2.66</v>
      </c>
    </row>
    <row r="20" spans="1:7">
      <c r="A20" s="559"/>
      <c r="B20" s="245">
        <v>49686</v>
      </c>
      <c r="C20" s="254" t="s">
        <v>548</v>
      </c>
      <c r="D20" s="268" t="s">
        <v>956</v>
      </c>
      <c r="E20" s="257">
        <v>1</v>
      </c>
      <c r="F20" s="271">
        <v>33.119999999999997</v>
      </c>
      <c r="G20" s="296">
        <f t="shared" si="0"/>
        <v>33.119999999999997</v>
      </c>
    </row>
    <row r="21" spans="1:7">
      <c r="A21" s="559"/>
      <c r="B21" s="247">
        <v>27004</v>
      </c>
      <c r="C21" s="274" t="s">
        <v>549</v>
      </c>
      <c r="D21" s="265" t="s">
        <v>955</v>
      </c>
      <c r="E21" s="275">
        <v>2</v>
      </c>
      <c r="F21" s="273">
        <v>6.46</v>
      </c>
      <c r="G21" s="296">
        <f t="shared" si="0"/>
        <v>12.92</v>
      </c>
    </row>
    <row r="22" spans="1:7" ht="24.75">
      <c r="A22" s="559"/>
      <c r="B22" s="247">
        <v>42125</v>
      </c>
      <c r="C22" s="297" t="s">
        <v>550</v>
      </c>
      <c r="D22" s="265" t="s">
        <v>956</v>
      </c>
      <c r="E22" s="265">
        <v>1</v>
      </c>
      <c r="F22" s="273">
        <v>12.22</v>
      </c>
      <c r="G22" s="296">
        <f t="shared" si="0"/>
        <v>12.22</v>
      </c>
    </row>
    <row r="23" spans="1:7">
      <c r="A23" s="559"/>
      <c r="B23" s="247">
        <v>42508</v>
      </c>
      <c r="C23" s="297" t="s">
        <v>551</v>
      </c>
      <c r="D23" s="265" t="s">
        <v>957</v>
      </c>
      <c r="E23" s="500">
        <v>4</v>
      </c>
      <c r="F23" s="273">
        <v>18.62</v>
      </c>
      <c r="G23" s="296">
        <f t="shared" si="0"/>
        <v>74.48</v>
      </c>
    </row>
    <row r="24" spans="1:7" ht="36.75">
      <c r="A24" s="559"/>
      <c r="B24" s="267">
        <v>987</v>
      </c>
      <c r="C24" s="297" t="s">
        <v>556</v>
      </c>
      <c r="D24" s="269" t="s">
        <v>957</v>
      </c>
      <c r="E24" s="500">
        <v>94.5</v>
      </c>
      <c r="F24" s="498">
        <v>12.95</v>
      </c>
      <c r="G24" s="296">
        <f t="shared" si="0"/>
        <v>1223.7749999999999</v>
      </c>
    </row>
    <row r="25" spans="1:7" ht="36.75">
      <c r="A25" s="559"/>
      <c r="B25" s="267">
        <v>1004</v>
      </c>
      <c r="C25" s="297" t="s">
        <v>559</v>
      </c>
      <c r="D25" s="269" t="s">
        <v>957</v>
      </c>
      <c r="E25" s="500">
        <v>31.5</v>
      </c>
      <c r="F25" s="498">
        <v>9.09</v>
      </c>
      <c r="G25" s="296">
        <f t="shared" si="0"/>
        <v>286.33499999999998</v>
      </c>
    </row>
    <row r="26" spans="1:7" ht="24.75">
      <c r="A26" s="559"/>
      <c r="B26" s="267">
        <v>857</v>
      </c>
      <c r="C26" s="297" t="s">
        <v>557</v>
      </c>
      <c r="D26" s="269" t="s">
        <v>957</v>
      </c>
      <c r="E26" s="500">
        <v>5</v>
      </c>
      <c r="F26" s="498">
        <v>7.98</v>
      </c>
      <c r="G26" s="296">
        <f t="shared" si="0"/>
        <v>39.900000000000006</v>
      </c>
    </row>
    <row r="27" spans="1:7">
      <c r="A27" s="559"/>
      <c r="B27" s="267" t="s">
        <v>950</v>
      </c>
      <c r="C27" s="297" t="s">
        <v>595</v>
      </c>
      <c r="D27" s="269" t="s">
        <v>956</v>
      </c>
      <c r="E27" s="500">
        <v>1</v>
      </c>
      <c r="F27" s="498">
        <v>17.5</v>
      </c>
      <c r="G27" s="296">
        <f t="shared" si="0"/>
        <v>17.5</v>
      </c>
    </row>
    <row r="28" spans="1:7" ht="24.75">
      <c r="A28" s="559"/>
      <c r="B28" s="267" t="s">
        <v>950</v>
      </c>
      <c r="C28" s="297" t="s">
        <v>558</v>
      </c>
      <c r="D28" s="269" t="s">
        <v>956</v>
      </c>
      <c r="E28" s="500">
        <v>1</v>
      </c>
      <c r="F28" s="502">
        <v>527</v>
      </c>
      <c r="G28" s="296">
        <f t="shared" si="0"/>
        <v>527</v>
      </c>
    </row>
    <row r="29" spans="1:7" ht="24.75">
      <c r="A29" s="559"/>
      <c r="B29" s="267">
        <v>426</v>
      </c>
      <c r="C29" s="297" t="s">
        <v>560</v>
      </c>
      <c r="D29" s="269" t="s">
        <v>956</v>
      </c>
      <c r="E29" s="500">
        <v>2</v>
      </c>
      <c r="F29" s="498">
        <v>1.4</v>
      </c>
      <c r="G29" s="296">
        <f t="shared" si="0"/>
        <v>2.8</v>
      </c>
    </row>
    <row r="30" spans="1:7" ht="60.75">
      <c r="A30" s="559"/>
      <c r="B30" s="267">
        <v>3380</v>
      </c>
      <c r="C30" s="297" t="s">
        <v>561</v>
      </c>
      <c r="D30" s="269" t="s">
        <v>956</v>
      </c>
      <c r="E30" s="500">
        <v>2</v>
      </c>
      <c r="F30" s="498">
        <v>24.12</v>
      </c>
      <c r="G30" s="296">
        <f t="shared" si="0"/>
        <v>48.24</v>
      </c>
    </row>
    <row r="31" spans="1:7" ht="48.75">
      <c r="A31" s="560"/>
      <c r="B31" s="267" t="s">
        <v>895</v>
      </c>
      <c r="C31" s="297" t="s">
        <v>552</v>
      </c>
      <c r="D31" s="269" t="s">
        <v>956</v>
      </c>
      <c r="E31" s="500">
        <v>1</v>
      </c>
      <c r="F31" s="267">
        <v>168.34</v>
      </c>
      <c r="G31" s="566">
        <f t="shared" si="0"/>
        <v>168.34</v>
      </c>
    </row>
    <row r="32" spans="1:7" ht="24.75">
      <c r="A32" s="559"/>
      <c r="B32" s="267">
        <v>370</v>
      </c>
      <c r="C32" s="563" t="s">
        <v>553</v>
      </c>
      <c r="D32" s="269" t="s">
        <v>953</v>
      </c>
      <c r="E32" s="564">
        <v>0.03</v>
      </c>
      <c r="F32" s="501">
        <v>50</v>
      </c>
      <c r="G32" s="565">
        <f t="shared" si="0"/>
        <v>1.5</v>
      </c>
    </row>
    <row r="33" spans="1:7" ht="24.75">
      <c r="A33" s="559"/>
      <c r="B33" s="267">
        <v>4721</v>
      </c>
      <c r="C33" s="297" t="s">
        <v>554</v>
      </c>
      <c r="D33" s="269" t="s">
        <v>953</v>
      </c>
      <c r="E33" s="500">
        <v>0.04</v>
      </c>
      <c r="F33" s="501">
        <v>61.1</v>
      </c>
      <c r="G33" s="296">
        <f t="shared" si="0"/>
        <v>2.444</v>
      </c>
    </row>
    <row r="34" spans="1:7" ht="24.75">
      <c r="A34" s="559"/>
      <c r="B34" s="247">
        <v>1379</v>
      </c>
      <c r="C34" s="297" t="s">
        <v>555</v>
      </c>
      <c r="D34" s="265" t="s">
        <v>955</v>
      </c>
      <c r="E34" s="500">
        <v>5</v>
      </c>
      <c r="F34" s="247">
        <v>0.48</v>
      </c>
      <c r="G34" s="296">
        <f t="shared" si="0"/>
        <v>2.4</v>
      </c>
    </row>
    <row r="35" spans="1:7">
      <c r="A35" s="559"/>
      <c r="B35" s="247"/>
      <c r="C35" s="297"/>
      <c r="D35" s="265"/>
      <c r="E35" s="500"/>
      <c r="F35" s="247"/>
      <c r="G35" s="247"/>
    </row>
    <row r="36" spans="1:7">
      <c r="A36" s="559"/>
      <c r="B36" s="262" t="s">
        <v>958</v>
      </c>
      <c r="C36" s="260"/>
      <c r="D36" s="260"/>
      <c r="E36" s="260"/>
      <c r="F36" s="261"/>
      <c r="G36" s="248">
        <f>SUM(G14:G34)</f>
        <v>2874.1640000000002</v>
      </c>
    </row>
    <row r="37" spans="1:7">
      <c r="A37" s="559"/>
      <c r="B37" s="262" t="s">
        <v>959</v>
      </c>
      <c r="C37" s="260"/>
      <c r="D37" s="260"/>
      <c r="E37" s="260"/>
      <c r="F37" s="261"/>
      <c r="G37" s="248">
        <f>G36+G12</f>
        <v>2973.0152000000003</v>
      </c>
    </row>
    <row r="38" spans="1:7">
      <c r="A38" s="559"/>
      <c r="B38" s="262" t="s">
        <v>720</v>
      </c>
      <c r="C38" s="260" t="s">
        <v>566</v>
      </c>
      <c r="D38" s="260"/>
      <c r="E38" s="260"/>
      <c r="F38" s="261"/>
      <c r="G38" s="248">
        <f>(G37-G31)*0.2724</f>
        <v>763.99352448000002</v>
      </c>
    </row>
    <row r="39" spans="1:7">
      <c r="A39" s="560"/>
      <c r="B39" s="553" t="s">
        <v>960</v>
      </c>
      <c r="C39" s="554"/>
      <c r="D39" s="554"/>
      <c r="E39" s="554"/>
      <c r="F39" s="555"/>
      <c r="G39" s="556">
        <f>G38+G37</f>
        <v>3737.0087244800002</v>
      </c>
    </row>
    <row r="42" spans="1:7">
      <c r="A42" s="552" t="str">
        <f>PLANILHA!A136</f>
        <v>11.3.1</v>
      </c>
      <c r="B42" s="787" t="s">
        <v>882</v>
      </c>
      <c r="C42" s="788"/>
      <c r="D42" s="788"/>
      <c r="E42" s="788"/>
      <c r="F42" s="788"/>
      <c r="G42" s="789"/>
    </row>
    <row r="43" spans="1:7">
      <c r="A43" s="561"/>
      <c r="B43" s="259" t="s">
        <v>939</v>
      </c>
      <c r="C43" s="260"/>
      <c r="D43" s="260"/>
      <c r="E43" s="260"/>
      <c r="F43" s="260"/>
      <c r="G43" s="261"/>
    </row>
    <row r="44" spans="1:7">
      <c r="A44" s="559"/>
      <c r="B44" s="265" t="s">
        <v>940</v>
      </c>
      <c r="C44" s="265" t="s">
        <v>735</v>
      </c>
      <c r="D44" s="265" t="s">
        <v>946</v>
      </c>
      <c r="E44" s="260" t="s">
        <v>941</v>
      </c>
      <c r="F44" s="265" t="s">
        <v>942</v>
      </c>
      <c r="G44" s="265" t="s">
        <v>943</v>
      </c>
    </row>
    <row r="45" spans="1:7" ht="24.75">
      <c r="A45" s="559"/>
      <c r="B45" s="266">
        <v>88309</v>
      </c>
      <c r="C45" s="487" t="s">
        <v>564</v>
      </c>
      <c r="D45" s="268" t="s">
        <v>947</v>
      </c>
      <c r="E45" s="255">
        <v>0.17</v>
      </c>
      <c r="F45" s="271">
        <v>15.46</v>
      </c>
      <c r="G45" s="272">
        <f>F45*E45</f>
        <v>2.6282000000000005</v>
      </c>
    </row>
    <row r="46" spans="1:7" ht="24.75">
      <c r="A46" s="559"/>
      <c r="B46" s="273">
        <v>88242</v>
      </c>
      <c r="C46" s="297" t="s">
        <v>565</v>
      </c>
      <c r="D46" s="265" t="s">
        <v>947</v>
      </c>
      <c r="E46" s="263">
        <v>0.17</v>
      </c>
      <c r="F46" s="273">
        <v>12.07</v>
      </c>
      <c r="G46" s="272">
        <f>F46*E46</f>
        <v>2.0519000000000003</v>
      </c>
    </row>
    <row r="47" spans="1:7" ht="24.75">
      <c r="A47" s="559"/>
      <c r="B47" s="266">
        <v>88264</v>
      </c>
      <c r="C47" s="487" t="s">
        <v>563</v>
      </c>
      <c r="D47" s="268" t="s">
        <v>947</v>
      </c>
      <c r="E47" s="255">
        <v>1.25</v>
      </c>
      <c r="F47" s="266">
        <v>15.46</v>
      </c>
      <c r="G47" s="272">
        <f>F47*E47</f>
        <v>19.325000000000003</v>
      </c>
    </row>
    <row r="48" spans="1:7" ht="24.75">
      <c r="A48" s="559"/>
      <c r="B48" s="273">
        <v>88247</v>
      </c>
      <c r="C48" s="297" t="s">
        <v>562</v>
      </c>
      <c r="D48" s="265" t="s">
        <v>947</v>
      </c>
      <c r="E48" s="263">
        <v>1.25</v>
      </c>
      <c r="F48" s="273">
        <v>11.93</v>
      </c>
      <c r="G48" s="272">
        <f>F48*E48</f>
        <v>14.9125</v>
      </c>
    </row>
    <row r="49" spans="1:7">
      <c r="A49" s="559"/>
      <c r="B49" s="262" t="s">
        <v>948</v>
      </c>
      <c r="C49" s="260"/>
      <c r="D49" s="260"/>
      <c r="E49" s="263"/>
      <c r="F49" s="264"/>
      <c r="G49" s="248">
        <f>SUM(G45:G48)</f>
        <v>38.917600000000007</v>
      </c>
    </row>
    <row r="50" spans="1:7">
      <c r="A50" s="559"/>
      <c r="B50" s="259" t="s">
        <v>949</v>
      </c>
      <c r="C50" s="260"/>
      <c r="D50" s="260"/>
      <c r="E50" s="263"/>
      <c r="F50" s="270"/>
      <c r="G50" s="261"/>
    </row>
    <row r="51" spans="1:7" ht="48.75">
      <c r="A51" s="562"/>
      <c r="B51" s="286">
        <v>12113</v>
      </c>
      <c r="C51" s="287" t="s">
        <v>965</v>
      </c>
      <c r="D51" s="288" t="s">
        <v>951</v>
      </c>
      <c r="E51" s="289">
        <v>1</v>
      </c>
      <c r="F51" s="295">
        <v>6.76</v>
      </c>
      <c r="G51" s="296">
        <f t="shared" ref="G51:G57" si="1">F51*E51</f>
        <v>6.76</v>
      </c>
    </row>
    <row r="52" spans="1:7" ht="24.75">
      <c r="A52" s="559"/>
      <c r="B52" s="247">
        <v>12114</v>
      </c>
      <c r="C52" s="274" t="s">
        <v>594</v>
      </c>
      <c r="D52" s="265" t="s">
        <v>951</v>
      </c>
      <c r="E52" s="275">
        <v>1</v>
      </c>
      <c r="F52" s="273">
        <v>131.72999999999999</v>
      </c>
      <c r="G52" s="296">
        <f t="shared" si="1"/>
        <v>131.72999999999999</v>
      </c>
    </row>
    <row r="53" spans="1:7" ht="36.75">
      <c r="A53" s="559"/>
      <c r="B53" s="245">
        <v>2689</v>
      </c>
      <c r="C53" s="256" t="s">
        <v>966</v>
      </c>
      <c r="D53" s="268" t="s">
        <v>957</v>
      </c>
      <c r="E53" s="257">
        <v>36</v>
      </c>
      <c r="F53" s="273">
        <v>1.51</v>
      </c>
      <c r="G53" s="296">
        <f t="shared" si="1"/>
        <v>54.36</v>
      </c>
    </row>
    <row r="54" spans="1:7">
      <c r="A54" s="559"/>
      <c r="B54" s="247">
        <v>1872</v>
      </c>
      <c r="C54" s="274" t="s">
        <v>967</v>
      </c>
      <c r="D54" s="265" t="s">
        <v>956</v>
      </c>
      <c r="E54" s="275">
        <v>2</v>
      </c>
      <c r="F54" s="279">
        <v>2.2799999999999998</v>
      </c>
      <c r="G54" s="296">
        <f t="shared" si="1"/>
        <v>4.5599999999999996</v>
      </c>
    </row>
    <row r="55" spans="1:7" ht="48.75">
      <c r="A55" s="559"/>
      <c r="B55" s="249">
        <v>993</v>
      </c>
      <c r="C55" s="297" t="s">
        <v>968</v>
      </c>
      <c r="D55" s="265" t="s">
        <v>957</v>
      </c>
      <c r="E55" s="500">
        <v>63</v>
      </c>
      <c r="F55" s="247">
        <v>1.19</v>
      </c>
      <c r="G55" s="296">
        <f t="shared" si="1"/>
        <v>74.97</v>
      </c>
    </row>
    <row r="56" spans="1:7">
      <c r="A56" s="559"/>
      <c r="B56" s="247">
        <v>367</v>
      </c>
      <c r="C56" s="247" t="s">
        <v>952</v>
      </c>
      <c r="D56" s="265" t="s">
        <v>953</v>
      </c>
      <c r="E56" s="265">
        <v>3.0000000000000001E-3</v>
      </c>
      <c r="F56" s="273">
        <v>60.03</v>
      </c>
      <c r="G56" s="296">
        <f t="shared" si="1"/>
        <v>0.18009</v>
      </c>
    </row>
    <row r="57" spans="1:7">
      <c r="A57" s="559"/>
      <c r="B57" s="247">
        <v>1379</v>
      </c>
      <c r="C57" s="247" t="s">
        <v>954</v>
      </c>
      <c r="D57" s="265" t="s">
        <v>955</v>
      </c>
      <c r="E57" s="265">
        <v>0.05</v>
      </c>
      <c r="F57" s="279">
        <v>0.48</v>
      </c>
      <c r="G57" s="296">
        <f t="shared" si="1"/>
        <v>2.4E-2</v>
      </c>
    </row>
    <row r="58" spans="1:7">
      <c r="A58" s="559"/>
      <c r="B58" s="262" t="s">
        <v>958</v>
      </c>
      <c r="C58" s="260"/>
      <c r="D58" s="260"/>
      <c r="E58" s="260"/>
      <c r="F58" s="261"/>
      <c r="G58" s="248">
        <f>SUM(G51:G57)</f>
        <v>272.58409</v>
      </c>
    </row>
    <row r="59" spans="1:7">
      <c r="A59" s="559"/>
      <c r="B59" s="262" t="s">
        <v>959</v>
      </c>
      <c r="C59" s="260"/>
      <c r="D59" s="260"/>
      <c r="E59" s="260"/>
      <c r="F59" s="261"/>
      <c r="G59" s="248">
        <f>G58+G49</f>
        <v>311.50169</v>
      </c>
    </row>
    <row r="60" spans="1:7">
      <c r="A60" s="559"/>
      <c r="B60" s="262" t="s">
        <v>720</v>
      </c>
      <c r="C60" s="260"/>
      <c r="D60" s="260"/>
      <c r="E60" s="260"/>
      <c r="F60" s="261"/>
      <c r="G60" s="248">
        <f>G59*0.2724</f>
        <v>84.853060355999986</v>
      </c>
    </row>
    <row r="61" spans="1:7">
      <c r="A61" s="560"/>
      <c r="B61" s="553" t="s">
        <v>960</v>
      </c>
      <c r="C61" s="557"/>
      <c r="D61" s="557"/>
      <c r="E61" s="557"/>
      <c r="F61" s="558"/>
      <c r="G61" s="556">
        <f>G60+G59</f>
        <v>396.35475035599995</v>
      </c>
    </row>
    <row r="64" spans="1:7">
      <c r="A64" s="552" t="str">
        <f>PLANILHA!A138</f>
        <v>11.3.3</v>
      </c>
      <c r="B64" s="787" t="str">
        <f>PLANILHA!D138</f>
        <v>PONTO INTERRUPTOR SIMPLES COM ELETRODUTO PVC 3/4" E CAIXA 4X2"</v>
      </c>
      <c r="C64" s="788"/>
      <c r="D64" s="788"/>
      <c r="E64" s="788"/>
      <c r="F64" s="788"/>
      <c r="G64" s="789"/>
    </row>
    <row r="65" spans="1:7">
      <c r="A65" s="249"/>
      <c r="B65" s="259" t="s">
        <v>939</v>
      </c>
      <c r="C65" s="260"/>
      <c r="D65" s="260"/>
      <c r="E65" s="260"/>
      <c r="F65" s="260"/>
      <c r="G65" s="261"/>
    </row>
    <row r="66" spans="1:7">
      <c r="A66" s="559"/>
      <c r="B66" s="269" t="s">
        <v>940</v>
      </c>
      <c r="C66" s="269" t="s">
        <v>735</v>
      </c>
      <c r="D66" s="269" t="s">
        <v>946</v>
      </c>
      <c r="E66" s="567" t="s">
        <v>941</v>
      </c>
      <c r="F66" s="269" t="s">
        <v>942</v>
      </c>
      <c r="G66" s="269" t="s">
        <v>943</v>
      </c>
    </row>
    <row r="67" spans="1:7" ht="24.75">
      <c r="A67" s="559"/>
      <c r="B67" s="266">
        <v>88264</v>
      </c>
      <c r="C67" s="487" t="s">
        <v>563</v>
      </c>
      <c r="D67" s="268" t="s">
        <v>947</v>
      </c>
      <c r="E67" s="255">
        <v>2.8980000000000001</v>
      </c>
      <c r="F67" s="266">
        <v>15.46</v>
      </c>
      <c r="G67" s="246">
        <f>F67*E67</f>
        <v>44.803080000000001</v>
      </c>
    </row>
    <row r="68" spans="1:7" ht="24.75">
      <c r="A68" s="559"/>
      <c r="B68" s="273">
        <v>88247</v>
      </c>
      <c r="C68" s="297" t="s">
        <v>562</v>
      </c>
      <c r="D68" s="265" t="s">
        <v>947</v>
      </c>
      <c r="E68" s="263">
        <v>2.8980000000000001</v>
      </c>
      <c r="F68" s="273">
        <v>11.93</v>
      </c>
      <c r="G68" s="248">
        <f>F68*E68</f>
        <v>34.573140000000002</v>
      </c>
    </row>
    <row r="69" spans="1:7">
      <c r="A69" s="559"/>
      <c r="B69" s="262" t="s">
        <v>948</v>
      </c>
      <c r="C69" s="260"/>
      <c r="D69" s="260"/>
      <c r="E69" s="263"/>
      <c r="F69" s="264"/>
      <c r="G69" s="248">
        <f>SUM(G67:G68)</f>
        <v>79.376220000000004</v>
      </c>
    </row>
    <row r="70" spans="1:7">
      <c r="A70" s="559"/>
      <c r="B70" s="259" t="s">
        <v>949</v>
      </c>
      <c r="C70" s="260"/>
      <c r="D70" s="260"/>
      <c r="E70" s="263"/>
      <c r="F70" s="270"/>
      <c r="G70" s="261"/>
    </row>
    <row r="71" spans="1:7" ht="36.75">
      <c r="A71" s="559"/>
      <c r="B71" s="245">
        <v>2689</v>
      </c>
      <c r="C71" s="256" t="s">
        <v>966</v>
      </c>
      <c r="D71" s="268" t="s">
        <v>957</v>
      </c>
      <c r="E71" s="257">
        <v>3.63</v>
      </c>
      <c r="F71" s="273">
        <v>1.51</v>
      </c>
      <c r="G71" s="246">
        <f>F71*E71</f>
        <v>5.4813000000000001</v>
      </c>
    </row>
    <row r="72" spans="1:7">
      <c r="A72" s="559"/>
      <c r="B72" s="247">
        <v>1872</v>
      </c>
      <c r="C72" s="274" t="s">
        <v>967</v>
      </c>
      <c r="D72" s="265" t="s">
        <v>956</v>
      </c>
      <c r="E72" s="275">
        <v>1</v>
      </c>
      <c r="F72" s="279">
        <v>2.2799999999999998</v>
      </c>
      <c r="G72" s="279">
        <f>F72*E72</f>
        <v>2.2799999999999998</v>
      </c>
    </row>
    <row r="73" spans="1:7" ht="48.75">
      <c r="A73" s="559"/>
      <c r="B73" s="249">
        <v>993</v>
      </c>
      <c r="C73" s="297" t="s">
        <v>968</v>
      </c>
      <c r="D73" s="265" t="s">
        <v>957</v>
      </c>
      <c r="E73" s="265">
        <v>16.116</v>
      </c>
      <c r="F73" s="247">
        <v>1.19</v>
      </c>
      <c r="G73" s="248">
        <f>F73*E73</f>
        <v>19.178039999999999</v>
      </c>
    </row>
    <row r="74" spans="1:7">
      <c r="A74" s="559"/>
      <c r="B74" s="262" t="s">
        <v>958</v>
      </c>
      <c r="C74" s="260"/>
      <c r="D74" s="260"/>
      <c r="E74" s="260"/>
      <c r="F74" s="261"/>
      <c r="G74" s="248">
        <f>SUM(G71:G73)</f>
        <v>26.939340000000001</v>
      </c>
    </row>
    <row r="75" spans="1:7">
      <c r="A75" s="559"/>
      <c r="B75" s="262" t="s">
        <v>959</v>
      </c>
      <c r="C75" s="260"/>
      <c r="D75" s="260"/>
      <c r="E75" s="260"/>
      <c r="F75" s="261"/>
      <c r="G75" s="248">
        <f>G74+G69</f>
        <v>106.31556</v>
      </c>
    </row>
    <row r="76" spans="1:7">
      <c r="A76" s="559"/>
      <c r="B76" s="262" t="s">
        <v>720</v>
      </c>
      <c r="C76" s="260"/>
      <c r="D76" s="260"/>
      <c r="E76" s="260"/>
      <c r="F76" s="261"/>
      <c r="G76" s="248">
        <f>G75*0.2724</f>
        <v>28.960358543999998</v>
      </c>
    </row>
    <row r="77" spans="1:7">
      <c r="A77" s="560"/>
      <c r="B77" s="553" t="s">
        <v>960</v>
      </c>
      <c r="C77" s="554"/>
      <c r="D77" s="554"/>
      <c r="E77" s="554"/>
      <c r="F77" s="555"/>
      <c r="G77" s="556">
        <f>G76+G75</f>
        <v>135.27591854400001</v>
      </c>
    </row>
    <row r="80" spans="1:7" ht="27" customHeight="1">
      <c r="A80" s="552" t="str">
        <f>PLANILHA!A217</f>
        <v>14.8</v>
      </c>
      <c r="B80" s="787" t="str">
        <f>PLANILHA!D217</f>
        <v>PONTO DE TOMADA PARA TELEFONE, COM TOMADA PADRAO TELEBRAS EM CAIXA DE PVC COM PLACA, ELETRODUTO DE PVC RIGIDO E FIACAO ATE A CAIXA DE DISTRIBUICAO DO PAVIMENTO</v>
      </c>
      <c r="C80" s="788"/>
      <c r="D80" s="788"/>
      <c r="E80" s="788"/>
      <c r="F80" s="788"/>
      <c r="G80" s="789"/>
    </row>
    <row r="81" spans="1:7">
      <c r="A81" s="559"/>
      <c r="B81" s="259" t="s">
        <v>939</v>
      </c>
      <c r="C81" s="260"/>
      <c r="D81" s="260"/>
      <c r="E81" s="260"/>
      <c r="F81" s="260"/>
      <c r="G81" s="261"/>
    </row>
    <row r="82" spans="1:7">
      <c r="A82" s="559"/>
      <c r="B82" s="265" t="s">
        <v>940</v>
      </c>
      <c r="C82" s="265" t="s">
        <v>735</v>
      </c>
      <c r="D82" s="265" t="s">
        <v>946</v>
      </c>
      <c r="E82" s="260" t="s">
        <v>941</v>
      </c>
      <c r="F82" s="265" t="s">
        <v>942</v>
      </c>
      <c r="G82" s="265" t="s">
        <v>943</v>
      </c>
    </row>
    <row r="83" spans="1:7">
      <c r="A83" s="559"/>
      <c r="B83" s="266">
        <v>2436</v>
      </c>
      <c r="C83" s="245" t="s">
        <v>944</v>
      </c>
      <c r="D83" s="268" t="s">
        <v>947</v>
      </c>
      <c r="E83" s="255">
        <v>2.8980000000000001</v>
      </c>
      <c r="F83" s="266">
        <v>15.46</v>
      </c>
      <c r="G83" s="246">
        <f>F83*E83</f>
        <v>44.803080000000001</v>
      </c>
    </row>
    <row r="84" spans="1:7">
      <c r="A84" s="559"/>
      <c r="B84" s="273">
        <v>6113</v>
      </c>
      <c r="C84" s="247" t="s">
        <v>945</v>
      </c>
      <c r="D84" s="265" t="s">
        <v>947</v>
      </c>
      <c r="E84" s="263">
        <v>2.8980000000000001</v>
      </c>
      <c r="F84" s="273">
        <v>11.93</v>
      </c>
      <c r="G84" s="248">
        <f>F84*E84</f>
        <v>34.573140000000002</v>
      </c>
    </row>
    <row r="85" spans="1:7">
      <c r="A85" s="559"/>
      <c r="B85" s="262" t="s">
        <v>948</v>
      </c>
      <c r="C85" s="260"/>
      <c r="D85" s="260"/>
      <c r="E85" s="263"/>
      <c r="F85" s="264"/>
      <c r="G85" s="248">
        <f>SUM(G83:G84)</f>
        <v>79.376220000000004</v>
      </c>
    </row>
    <row r="86" spans="1:7">
      <c r="A86" s="559"/>
      <c r="B86" s="259" t="s">
        <v>949</v>
      </c>
      <c r="C86" s="260"/>
      <c r="D86" s="260"/>
      <c r="E86" s="263"/>
      <c r="F86" s="270"/>
      <c r="G86" s="261"/>
    </row>
    <row r="87" spans="1:7" ht="36.75">
      <c r="A87" s="559"/>
      <c r="B87" s="247">
        <v>2690</v>
      </c>
      <c r="C87" s="274" t="s">
        <v>375</v>
      </c>
      <c r="D87" s="265" t="s">
        <v>957</v>
      </c>
      <c r="E87" s="275">
        <v>3.63</v>
      </c>
      <c r="F87" s="273">
        <v>2.95</v>
      </c>
      <c r="G87" s="248">
        <f>F87*E87</f>
        <v>10.708500000000001</v>
      </c>
    </row>
    <row r="88" spans="1:7">
      <c r="A88" s="559"/>
      <c r="B88" s="247">
        <v>1873</v>
      </c>
      <c r="C88" s="274" t="s">
        <v>374</v>
      </c>
      <c r="D88" s="265" t="s">
        <v>956</v>
      </c>
      <c r="E88" s="275">
        <v>1</v>
      </c>
      <c r="F88" s="279">
        <v>3.62</v>
      </c>
      <c r="G88" s="279">
        <f>F88*E88</f>
        <v>3.62</v>
      </c>
    </row>
    <row r="89" spans="1:7" ht="36.75">
      <c r="A89" s="559"/>
      <c r="B89" s="247">
        <v>72337</v>
      </c>
      <c r="C89" s="274" t="s">
        <v>974</v>
      </c>
      <c r="D89" s="265" t="s">
        <v>956</v>
      </c>
      <c r="E89" s="275">
        <v>1</v>
      </c>
      <c r="F89" s="279">
        <v>17.170000000000002</v>
      </c>
      <c r="G89" s="279">
        <f>F89*E89</f>
        <v>17.170000000000002</v>
      </c>
    </row>
    <row r="90" spans="1:7" ht="36.75">
      <c r="A90" s="559"/>
      <c r="B90" s="247">
        <v>935</v>
      </c>
      <c r="C90" s="297" t="s">
        <v>973</v>
      </c>
      <c r="D90" s="265" t="s">
        <v>957</v>
      </c>
      <c r="E90" s="265">
        <v>16.116</v>
      </c>
      <c r="F90" s="247">
        <v>0.67</v>
      </c>
      <c r="G90" s="248">
        <f>F90*E90</f>
        <v>10.79772</v>
      </c>
    </row>
    <row r="91" spans="1:7">
      <c r="A91" s="559"/>
      <c r="B91" s="262" t="s">
        <v>958</v>
      </c>
      <c r="C91" s="260"/>
      <c r="D91" s="260"/>
      <c r="E91" s="260"/>
      <c r="F91" s="261"/>
      <c r="G91" s="248">
        <f>SUM(G87:G90)</f>
        <v>42.296220000000005</v>
      </c>
    </row>
    <row r="92" spans="1:7">
      <c r="A92" s="559"/>
      <c r="B92" s="262" t="s">
        <v>959</v>
      </c>
      <c r="C92" s="260"/>
      <c r="D92" s="260"/>
      <c r="E92" s="260"/>
      <c r="F92" s="261"/>
      <c r="G92" s="248">
        <f>G91+G85</f>
        <v>121.67244000000001</v>
      </c>
    </row>
    <row r="93" spans="1:7">
      <c r="A93" s="559"/>
      <c r="B93" s="262" t="s">
        <v>720</v>
      </c>
      <c r="C93" s="260"/>
      <c r="D93" s="260"/>
      <c r="E93" s="260"/>
      <c r="F93" s="261"/>
      <c r="G93" s="248">
        <f>G92*0.2724</f>
        <v>33.143572655999996</v>
      </c>
    </row>
    <row r="94" spans="1:7">
      <c r="A94" s="560"/>
      <c r="B94" s="553" t="s">
        <v>960</v>
      </c>
      <c r="C94" s="554"/>
      <c r="D94" s="554"/>
      <c r="E94" s="554"/>
      <c r="F94" s="555"/>
      <c r="G94" s="556">
        <f>G93+G92</f>
        <v>154.816012656</v>
      </c>
    </row>
    <row r="97" spans="1:7" ht="15" customHeight="1">
      <c r="A97" s="552" t="s">
        <v>366</v>
      </c>
      <c r="B97" s="787" t="str">
        <f>PLANILHA!D218</f>
        <v>PONTO PARA REDE LÓGICA EM CAIXA DE PVC AMARELA 4x2", COM CONECTOR RJ-45 FÊMEA</v>
      </c>
      <c r="C97" s="788"/>
      <c r="D97" s="788"/>
      <c r="E97" s="788"/>
      <c r="F97" s="788"/>
      <c r="G97" s="789"/>
    </row>
    <row r="98" spans="1:7">
      <c r="A98" s="249"/>
      <c r="B98" s="259" t="s">
        <v>939</v>
      </c>
      <c r="C98" s="260"/>
      <c r="D98" s="260"/>
      <c r="E98" s="260"/>
      <c r="F98" s="260"/>
      <c r="G98" s="261"/>
    </row>
    <row r="99" spans="1:7">
      <c r="A99" s="249"/>
      <c r="B99" s="583" t="s">
        <v>940</v>
      </c>
      <c r="C99" s="269" t="s">
        <v>735</v>
      </c>
      <c r="D99" s="269" t="s">
        <v>946</v>
      </c>
      <c r="E99" s="567" t="s">
        <v>941</v>
      </c>
      <c r="F99" s="269" t="s">
        <v>942</v>
      </c>
      <c r="G99" s="269" t="s">
        <v>943</v>
      </c>
    </row>
    <row r="100" spans="1:7">
      <c r="A100" s="559"/>
      <c r="B100" s="582">
        <v>2436</v>
      </c>
      <c r="C100" s="247" t="s">
        <v>944</v>
      </c>
      <c r="D100" s="265" t="s">
        <v>947</v>
      </c>
      <c r="E100" s="263">
        <v>2.8980000000000001</v>
      </c>
      <c r="F100" s="273">
        <v>15.46</v>
      </c>
      <c r="G100" s="248">
        <f>F100*E100</f>
        <v>44.803080000000001</v>
      </c>
    </row>
    <row r="101" spans="1:7">
      <c r="A101" s="559"/>
      <c r="B101" s="498">
        <v>6113</v>
      </c>
      <c r="C101" s="267" t="s">
        <v>945</v>
      </c>
      <c r="D101" s="269" t="s">
        <v>947</v>
      </c>
      <c r="E101" s="499">
        <v>2.8980000000000001</v>
      </c>
      <c r="F101" s="498">
        <v>11.93</v>
      </c>
      <c r="G101" s="501">
        <f>F101*E101</f>
        <v>34.573140000000002</v>
      </c>
    </row>
    <row r="102" spans="1:7">
      <c r="A102" s="559"/>
      <c r="B102" s="262" t="s">
        <v>948</v>
      </c>
      <c r="C102" s="260"/>
      <c r="D102" s="260"/>
      <c r="E102" s="263"/>
      <c r="F102" s="264"/>
      <c r="G102" s="248">
        <f>SUM(G100:G101)</f>
        <v>79.376220000000004</v>
      </c>
    </row>
    <row r="103" spans="1:7">
      <c r="A103" s="559"/>
      <c r="B103" s="259" t="s">
        <v>949</v>
      </c>
      <c r="C103" s="260"/>
      <c r="D103" s="260"/>
      <c r="E103" s="263"/>
      <c r="F103" s="270"/>
      <c r="G103" s="261"/>
    </row>
    <row r="104" spans="1:7" ht="36.75">
      <c r="A104" s="559"/>
      <c r="B104" s="247">
        <v>2689</v>
      </c>
      <c r="C104" s="274" t="s">
        <v>966</v>
      </c>
      <c r="D104" s="265" t="s">
        <v>957</v>
      </c>
      <c r="E104" s="275">
        <v>3.63</v>
      </c>
      <c r="F104" s="273">
        <v>1.51</v>
      </c>
      <c r="G104" s="248">
        <f>F104*E104</f>
        <v>5.4813000000000001</v>
      </c>
    </row>
    <row r="105" spans="1:7">
      <c r="A105" s="559"/>
      <c r="B105" s="247">
        <v>1873</v>
      </c>
      <c r="C105" s="274" t="s">
        <v>374</v>
      </c>
      <c r="D105" s="265" t="s">
        <v>956</v>
      </c>
      <c r="E105" s="275">
        <v>1</v>
      </c>
      <c r="F105" s="279">
        <v>3.62</v>
      </c>
      <c r="G105" s="279">
        <f>F105*E105</f>
        <v>3.62</v>
      </c>
    </row>
    <row r="106" spans="1:7" ht="36.75">
      <c r="A106" s="559"/>
      <c r="B106" s="247">
        <v>72337</v>
      </c>
      <c r="C106" s="274" t="s">
        <v>974</v>
      </c>
      <c r="D106" s="265" t="s">
        <v>956</v>
      </c>
      <c r="E106" s="275">
        <v>1</v>
      </c>
      <c r="F106" s="279">
        <v>17.170000000000002</v>
      </c>
      <c r="G106" s="279">
        <f>F106*E106</f>
        <v>17.170000000000002</v>
      </c>
    </row>
    <row r="107" spans="1:7">
      <c r="A107" s="559"/>
      <c r="B107" s="247">
        <v>160808</v>
      </c>
      <c r="C107" s="297" t="s">
        <v>376</v>
      </c>
      <c r="D107" s="265" t="s">
        <v>957</v>
      </c>
      <c r="E107" s="265">
        <v>16.116</v>
      </c>
      <c r="F107" s="247">
        <v>5.69</v>
      </c>
      <c r="G107" s="248">
        <f>F107*E107</f>
        <v>91.700040000000001</v>
      </c>
    </row>
    <row r="108" spans="1:7">
      <c r="A108" s="559"/>
      <c r="B108" s="262" t="s">
        <v>958</v>
      </c>
      <c r="C108" s="260"/>
      <c r="D108" s="260"/>
      <c r="E108" s="260"/>
      <c r="F108" s="261"/>
      <c r="G108" s="248">
        <f>SUM(G104:G107)</f>
        <v>117.97134</v>
      </c>
    </row>
    <row r="109" spans="1:7">
      <c r="A109" s="559"/>
      <c r="B109" s="262" t="s">
        <v>959</v>
      </c>
      <c r="C109" s="260"/>
      <c r="D109" s="260"/>
      <c r="E109" s="260"/>
      <c r="F109" s="261"/>
      <c r="G109" s="248">
        <f>G108+G102</f>
        <v>197.34755999999999</v>
      </c>
    </row>
    <row r="110" spans="1:7">
      <c r="A110" s="559"/>
      <c r="B110" s="262" t="s">
        <v>720</v>
      </c>
      <c r="C110" s="260"/>
      <c r="D110" s="260"/>
      <c r="E110" s="260"/>
      <c r="F110" s="261"/>
      <c r="G110" s="248">
        <f>G109*0.2724</f>
        <v>53.757475343999992</v>
      </c>
    </row>
    <row r="111" spans="1:7">
      <c r="A111" s="560"/>
      <c r="B111" s="553" t="s">
        <v>960</v>
      </c>
      <c r="C111" s="554"/>
      <c r="D111" s="554"/>
      <c r="E111" s="554"/>
      <c r="F111" s="555"/>
      <c r="G111" s="556">
        <f>G110+G109</f>
        <v>251.10503534399999</v>
      </c>
    </row>
    <row r="114" spans="1:7">
      <c r="A114" s="552" t="s">
        <v>519</v>
      </c>
      <c r="B114" s="787" t="str">
        <f>PLANILHA!D198</f>
        <v>BARRAS DE APOIO EM ALUMINIO COM PINTURA EPÓXI BRANCA - FORNECIMENTO E COLOCAÇÃO</v>
      </c>
      <c r="C114" s="788"/>
      <c r="D114" s="788"/>
      <c r="E114" s="788"/>
      <c r="F114" s="788"/>
      <c r="G114" s="789"/>
    </row>
    <row r="115" spans="1:7">
      <c r="A115" s="561"/>
      <c r="B115" s="259" t="s">
        <v>939</v>
      </c>
      <c r="C115" s="260"/>
      <c r="D115" s="260"/>
      <c r="E115" s="260"/>
      <c r="F115" s="260"/>
      <c r="G115" s="261"/>
    </row>
    <row r="116" spans="1:7">
      <c r="A116" s="559"/>
      <c r="B116" s="265" t="s">
        <v>940</v>
      </c>
      <c r="C116" s="265" t="s">
        <v>735</v>
      </c>
      <c r="D116" s="265" t="s">
        <v>946</v>
      </c>
      <c r="E116" s="260" t="s">
        <v>941</v>
      </c>
      <c r="F116" s="265" t="s">
        <v>942</v>
      </c>
      <c r="G116" s="265" t="s">
        <v>943</v>
      </c>
    </row>
    <row r="117" spans="1:7" ht="24.75">
      <c r="A117" s="559"/>
      <c r="B117" s="266">
        <v>88242</v>
      </c>
      <c r="C117" s="487" t="s">
        <v>520</v>
      </c>
      <c r="D117" s="268" t="s">
        <v>947</v>
      </c>
      <c r="E117" s="255">
        <v>0.13</v>
      </c>
      <c r="F117" s="266">
        <v>12.07</v>
      </c>
      <c r="G117" s="246">
        <f>F117*E117</f>
        <v>1.5691000000000002</v>
      </c>
    </row>
    <row r="118" spans="1:7" ht="24.75">
      <c r="A118" s="559"/>
      <c r="B118" s="273">
        <v>88309</v>
      </c>
      <c r="C118" s="297" t="s">
        <v>521</v>
      </c>
      <c r="D118" s="265" t="s">
        <v>947</v>
      </c>
      <c r="E118" s="263">
        <v>0.26</v>
      </c>
      <c r="F118" s="273">
        <v>15.46</v>
      </c>
      <c r="G118" s="248">
        <f>F118*E118</f>
        <v>4.0196000000000005</v>
      </c>
    </row>
    <row r="119" spans="1:7">
      <c r="A119" s="559"/>
      <c r="B119" s="262" t="s">
        <v>948</v>
      </c>
      <c r="C119" s="260"/>
      <c r="D119" s="260"/>
      <c r="E119" s="263"/>
      <c r="F119" s="264"/>
      <c r="G119" s="248">
        <f>SUM(G117:G118)</f>
        <v>5.5887000000000011</v>
      </c>
    </row>
    <row r="120" spans="1:7">
      <c r="A120" s="559"/>
      <c r="B120" s="259" t="s">
        <v>949</v>
      </c>
      <c r="C120" s="260"/>
      <c r="D120" s="260"/>
      <c r="E120" s="263"/>
      <c r="F120" s="270"/>
      <c r="G120" s="261"/>
    </row>
    <row r="121" spans="1:7" ht="36.75">
      <c r="A121" s="559"/>
      <c r="B121" s="247">
        <v>170350</v>
      </c>
      <c r="C121" s="274" t="s">
        <v>522</v>
      </c>
      <c r="D121" s="265" t="s">
        <v>956</v>
      </c>
      <c r="E121" s="275">
        <v>4</v>
      </c>
      <c r="F121" s="279">
        <v>12.3</v>
      </c>
      <c r="G121" s="248">
        <f>F121*E121</f>
        <v>49.2</v>
      </c>
    </row>
    <row r="122" spans="1:7" ht="24.75">
      <c r="A122" s="559"/>
      <c r="B122" s="247" t="s">
        <v>950</v>
      </c>
      <c r="C122" s="274" t="s">
        <v>523</v>
      </c>
      <c r="D122" s="265" t="s">
        <v>956</v>
      </c>
      <c r="E122" s="275">
        <v>1</v>
      </c>
      <c r="F122" s="279">
        <v>176</v>
      </c>
      <c r="G122" s="279">
        <f>F122*E122</f>
        <v>176</v>
      </c>
    </row>
    <row r="123" spans="1:7">
      <c r="A123" s="559"/>
      <c r="B123" s="262" t="s">
        <v>958</v>
      </c>
      <c r="C123" s="260"/>
      <c r="D123" s="260"/>
      <c r="E123" s="260"/>
      <c r="F123" s="261"/>
      <c r="G123" s="248">
        <f>SUM(G121:G122)</f>
        <v>225.2</v>
      </c>
    </row>
    <row r="124" spans="1:7">
      <c r="A124" s="559"/>
      <c r="B124" s="262" t="s">
        <v>959</v>
      </c>
      <c r="C124" s="260"/>
      <c r="D124" s="260"/>
      <c r="E124" s="260"/>
      <c r="F124" s="261"/>
      <c r="G124" s="248">
        <f>G123+G119</f>
        <v>230.78869999999998</v>
      </c>
    </row>
    <row r="125" spans="1:7">
      <c r="A125" s="559"/>
      <c r="B125" s="262" t="s">
        <v>720</v>
      </c>
      <c r="C125" s="260"/>
      <c r="D125" s="260"/>
      <c r="E125" s="260"/>
      <c r="F125" s="261"/>
      <c r="G125" s="248">
        <f>G124*0.2724</f>
        <v>62.866841879999988</v>
      </c>
    </row>
    <row r="126" spans="1:7">
      <c r="A126" s="560"/>
      <c r="B126" s="553" t="s">
        <v>960</v>
      </c>
      <c r="C126" s="554"/>
      <c r="D126" s="554"/>
      <c r="E126" s="554"/>
      <c r="F126" s="555"/>
      <c r="G126" s="556">
        <f>G125+G124</f>
        <v>293.65554187999999</v>
      </c>
    </row>
    <row r="129" spans="1:7" ht="41.25" customHeight="1">
      <c r="A129" s="552" t="str">
        <f>PLANILHA!A148</f>
        <v>11.4.4</v>
      </c>
      <c r="B129" s="787" t="str">
        <f>PLANILHA!D148</f>
        <v>REFLETOR REDONDO EM ALUMINIO ANODIZADO PARA LAMPADA VAPOR DE MERCURIO/SODIO, CORPO EM ALUMINIO COM PINTURA EPOXI, PARA LAMPADA E-27 DE 70W, COM SUPORTE REDONDO E ALCA REGULAVEL PARA FIXACAO.</v>
      </c>
      <c r="C129" s="788"/>
      <c r="D129" s="788"/>
      <c r="E129" s="788"/>
      <c r="F129" s="788"/>
      <c r="G129" s="789"/>
    </row>
    <row r="130" spans="1:7">
      <c r="A130" s="561"/>
      <c r="B130" s="259" t="s">
        <v>939</v>
      </c>
      <c r="C130" s="260"/>
      <c r="D130" s="260"/>
      <c r="E130" s="260"/>
      <c r="F130" s="260"/>
      <c r="G130" s="261"/>
    </row>
    <row r="131" spans="1:7">
      <c r="A131" s="559"/>
      <c r="B131" s="265" t="s">
        <v>940</v>
      </c>
      <c r="C131" s="265" t="s">
        <v>735</v>
      </c>
      <c r="D131" s="265" t="s">
        <v>946</v>
      </c>
      <c r="E131" s="260" t="s">
        <v>941</v>
      </c>
      <c r="F131" s="265" t="s">
        <v>942</v>
      </c>
      <c r="G131" s="265" t="s">
        <v>943</v>
      </c>
    </row>
    <row r="132" spans="1:7">
      <c r="A132" s="559"/>
      <c r="B132" s="266">
        <v>2436</v>
      </c>
      <c r="C132" s="245" t="s">
        <v>944</v>
      </c>
      <c r="D132" s="268" t="s">
        <v>947</v>
      </c>
      <c r="E132" s="255">
        <v>1.77</v>
      </c>
      <c r="F132" s="266">
        <v>15.46</v>
      </c>
      <c r="G132" s="246">
        <f>F132*E132</f>
        <v>27.3642</v>
      </c>
    </row>
    <row r="133" spans="1:7">
      <c r="A133" s="559"/>
      <c r="B133" s="273">
        <v>6113</v>
      </c>
      <c r="C133" s="247" t="s">
        <v>945</v>
      </c>
      <c r="D133" s="265" t="s">
        <v>947</v>
      </c>
      <c r="E133" s="263">
        <v>1.77</v>
      </c>
      <c r="F133" s="273">
        <v>11.93</v>
      </c>
      <c r="G133" s="248">
        <f>F133*E133</f>
        <v>21.116099999999999</v>
      </c>
    </row>
    <row r="134" spans="1:7">
      <c r="A134" s="559"/>
      <c r="B134" s="262" t="s">
        <v>948</v>
      </c>
      <c r="C134" s="260"/>
      <c r="D134" s="260"/>
      <c r="E134" s="263"/>
      <c r="F134" s="264"/>
      <c r="G134" s="248">
        <f>SUM(G132:G133)</f>
        <v>48.4803</v>
      </c>
    </row>
    <row r="135" spans="1:7">
      <c r="A135" s="560"/>
      <c r="B135" s="259" t="s">
        <v>949</v>
      </c>
      <c r="C135" s="260"/>
      <c r="D135" s="260"/>
      <c r="E135" s="263"/>
      <c r="F135" s="270"/>
      <c r="G135" s="261"/>
    </row>
    <row r="136" spans="1:7" ht="84.75">
      <c r="A136" s="561"/>
      <c r="B136" s="247">
        <v>13390</v>
      </c>
      <c r="C136" s="274" t="s">
        <v>618</v>
      </c>
      <c r="D136" s="265" t="s">
        <v>957</v>
      </c>
      <c r="E136" s="275">
        <v>1</v>
      </c>
      <c r="F136" s="273">
        <v>49.74</v>
      </c>
      <c r="G136" s="248">
        <f>F136*E136</f>
        <v>49.74</v>
      </c>
    </row>
    <row r="137" spans="1:7" ht="24.75">
      <c r="A137" s="559"/>
      <c r="B137" s="247" t="s">
        <v>950</v>
      </c>
      <c r="C137" s="274" t="s">
        <v>619</v>
      </c>
      <c r="D137" s="265" t="s">
        <v>956</v>
      </c>
      <c r="E137" s="275">
        <v>1</v>
      </c>
      <c r="F137" s="279">
        <v>47</v>
      </c>
      <c r="G137" s="279">
        <f>F137*E137</f>
        <v>47</v>
      </c>
    </row>
    <row r="138" spans="1:7" ht="36.75">
      <c r="A138" s="559"/>
      <c r="B138" s="247">
        <v>72337</v>
      </c>
      <c r="C138" s="274" t="s">
        <v>974</v>
      </c>
      <c r="D138" s="265" t="s">
        <v>956</v>
      </c>
      <c r="E138" s="275">
        <v>1</v>
      </c>
      <c r="F138" s="279">
        <v>17.170000000000002</v>
      </c>
      <c r="G138" s="279">
        <f>F138*E138</f>
        <v>17.170000000000002</v>
      </c>
    </row>
    <row r="139" spans="1:7" ht="48.75">
      <c r="A139" s="559"/>
      <c r="B139" s="247">
        <v>83417</v>
      </c>
      <c r="C139" s="297" t="s">
        <v>620</v>
      </c>
      <c r="D139" s="265" t="s">
        <v>957</v>
      </c>
      <c r="E139" s="265">
        <v>16.116</v>
      </c>
      <c r="F139" s="247">
        <v>2.88</v>
      </c>
      <c r="G139" s="248">
        <f>F139*E139</f>
        <v>46.414079999999998</v>
      </c>
    </row>
    <row r="140" spans="1:7">
      <c r="A140" s="559"/>
      <c r="B140" s="262" t="s">
        <v>958</v>
      </c>
      <c r="C140" s="260"/>
      <c r="D140" s="260"/>
      <c r="E140" s="260"/>
      <c r="F140" s="261"/>
      <c r="G140" s="248">
        <f>SUM(G136:G139)</f>
        <v>160.32408000000001</v>
      </c>
    </row>
    <row r="141" spans="1:7">
      <c r="A141" s="559"/>
      <c r="B141" s="262" t="s">
        <v>959</v>
      </c>
      <c r="C141" s="260"/>
      <c r="D141" s="260"/>
      <c r="E141" s="260"/>
      <c r="F141" s="261"/>
      <c r="G141" s="248">
        <f>G140+G134</f>
        <v>208.80438000000001</v>
      </c>
    </row>
    <row r="142" spans="1:7">
      <c r="A142" s="559"/>
      <c r="B142" s="262" t="s">
        <v>720</v>
      </c>
      <c r="C142" s="260"/>
      <c r="D142" s="260"/>
      <c r="E142" s="260"/>
      <c r="F142" s="261"/>
      <c r="G142" s="248">
        <f>G141*0.2724</f>
        <v>56.878313112000001</v>
      </c>
    </row>
    <row r="143" spans="1:7">
      <c r="A143" s="560"/>
      <c r="B143" s="553" t="s">
        <v>960</v>
      </c>
      <c r="C143" s="554"/>
      <c r="D143" s="554"/>
      <c r="E143" s="554"/>
      <c r="F143" s="555"/>
      <c r="G143" s="556">
        <f>G142+G141</f>
        <v>265.68269311200004</v>
      </c>
    </row>
    <row r="146" spans="1:17">
      <c r="A146" s="552">
        <v>18</v>
      </c>
      <c r="B146" s="787" t="str">
        <f>PLANILHA!D259</f>
        <v>ADMINISTRAÇÃO LOCAL</v>
      </c>
      <c r="C146" s="788"/>
      <c r="D146" s="788"/>
      <c r="E146" s="788"/>
      <c r="F146" s="788"/>
      <c r="G146" s="789"/>
    </row>
    <row r="147" spans="1:17">
      <c r="A147" s="561"/>
      <c r="B147" s="259" t="s">
        <v>939</v>
      </c>
      <c r="C147" s="260"/>
      <c r="D147" s="260"/>
      <c r="E147" s="260"/>
      <c r="F147" s="260"/>
      <c r="G147" s="261"/>
      <c r="M147" s="159"/>
      <c r="N147" s="576"/>
      <c r="O147" s="160"/>
      <c r="P147" s="161"/>
      <c r="Q147" s="574"/>
    </row>
    <row r="148" spans="1:17">
      <c r="A148" s="559"/>
      <c r="B148" s="265" t="s">
        <v>940</v>
      </c>
      <c r="C148" s="265" t="s">
        <v>735</v>
      </c>
      <c r="D148" s="265" t="s">
        <v>946</v>
      </c>
      <c r="E148" s="260" t="s">
        <v>941</v>
      </c>
      <c r="F148" s="265" t="s">
        <v>942</v>
      </c>
      <c r="G148" s="265" t="s">
        <v>943</v>
      </c>
      <c r="M148" s="159"/>
      <c r="N148" s="576"/>
      <c r="O148" s="160"/>
      <c r="P148" s="161"/>
      <c r="Q148" s="574"/>
    </row>
    <row r="149" spans="1:17">
      <c r="A149" s="559"/>
      <c r="B149" s="158">
        <v>2706</v>
      </c>
      <c r="C149" s="116" t="s">
        <v>348</v>
      </c>
      <c r="D149" s="265" t="s">
        <v>947</v>
      </c>
      <c r="E149" s="575">
        <v>12</v>
      </c>
      <c r="F149" s="78">
        <v>62.92</v>
      </c>
      <c r="G149" s="248">
        <f>F149*E149</f>
        <v>755.04</v>
      </c>
      <c r="M149" s="159"/>
      <c r="N149" s="576"/>
      <c r="O149" s="160"/>
      <c r="P149" s="161"/>
      <c r="Q149" s="574"/>
    </row>
    <row r="150" spans="1:17">
      <c r="A150" s="559"/>
      <c r="B150" s="158">
        <v>253</v>
      </c>
      <c r="C150" s="116" t="s">
        <v>349</v>
      </c>
      <c r="D150" s="265" t="s">
        <v>947</v>
      </c>
      <c r="E150" s="575">
        <v>90</v>
      </c>
      <c r="F150" s="78">
        <v>14.15</v>
      </c>
      <c r="G150" s="248">
        <f>F150*E150</f>
        <v>1273.5</v>
      </c>
      <c r="M150" s="150"/>
      <c r="N150" s="573"/>
      <c r="O150" s="160"/>
      <c r="P150" s="161"/>
      <c r="Q150" s="574"/>
    </row>
    <row r="151" spans="1:17">
      <c r="A151" s="559"/>
      <c r="B151" s="158">
        <v>4083</v>
      </c>
      <c r="C151" s="116" t="s">
        <v>350</v>
      </c>
      <c r="D151" s="265" t="s">
        <v>947</v>
      </c>
      <c r="E151" s="575">
        <v>90</v>
      </c>
      <c r="F151" s="78">
        <v>26.69</v>
      </c>
      <c r="G151" s="248">
        <f>F151*E151</f>
        <v>2402.1</v>
      </c>
      <c r="M151" s="150"/>
      <c r="N151" s="573"/>
      <c r="O151" s="160"/>
      <c r="P151" s="161"/>
      <c r="Q151" s="574"/>
    </row>
    <row r="152" spans="1:17">
      <c r="A152" s="559"/>
      <c r="B152" s="262" t="s">
        <v>948</v>
      </c>
      <c r="C152" s="260"/>
      <c r="D152" s="260"/>
      <c r="E152" s="263"/>
      <c r="F152" s="264"/>
      <c r="G152" s="248">
        <f>SUM(G149:G151)</f>
        <v>4430.6399999999994</v>
      </c>
    </row>
    <row r="153" spans="1:17">
      <c r="A153" s="560"/>
      <c r="B153" s="259" t="s">
        <v>660</v>
      </c>
      <c r="C153" s="260"/>
      <c r="D153" s="260"/>
      <c r="E153" s="263"/>
      <c r="F153" s="270"/>
      <c r="G153" s="261"/>
    </row>
    <row r="154" spans="1:17" ht="24.75">
      <c r="A154" s="561"/>
      <c r="B154" s="247"/>
      <c r="C154" s="274" t="s">
        <v>661</v>
      </c>
      <c r="D154" s="265" t="s">
        <v>662</v>
      </c>
      <c r="E154" s="275">
        <v>1</v>
      </c>
      <c r="F154" s="279">
        <v>125</v>
      </c>
      <c r="G154" s="248">
        <f>F154*E154</f>
        <v>125</v>
      </c>
    </row>
    <row r="155" spans="1:17" ht="24.75">
      <c r="A155" s="559"/>
      <c r="B155" s="247"/>
      <c r="C155" s="274" t="s">
        <v>663</v>
      </c>
      <c r="D155" s="265" t="s">
        <v>662</v>
      </c>
      <c r="E155" s="275">
        <v>1</v>
      </c>
      <c r="F155" s="279">
        <v>105</v>
      </c>
      <c r="G155" s="279">
        <f>F155*E155</f>
        <v>105</v>
      </c>
    </row>
    <row r="156" spans="1:17" ht="24.75">
      <c r="A156" s="559"/>
      <c r="B156" s="247"/>
      <c r="C156" s="274" t="s">
        <v>664</v>
      </c>
      <c r="D156" s="265" t="s">
        <v>662</v>
      </c>
      <c r="E156" s="275">
        <v>1</v>
      </c>
      <c r="F156" s="279">
        <v>180</v>
      </c>
      <c r="G156" s="279">
        <f>F156*E156</f>
        <v>180</v>
      </c>
    </row>
    <row r="157" spans="1:17">
      <c r="A157" s="559"/>
      <c r="B157" s="262" t="s">
        <v>665</v>
      </c>
      <c r="C157" s="260"/>
      <c r="D157" s="260"/>
      <c r="E157" s="260"/>
      <c r="F157" s="261"/>
      <c r="G157" s="248">
        <f>SUM(G154:G156)</f>
        <v>410</v>
      </c>
    </row>
    <row r="158" spans="1:17">
      <c r="A158" s="559"/>
      <c r="B158" s="262" t="s">
        <v>666</v>
      </c>
      <c r="C158" s="260"/>
      <c r="D158" s="260"/>
      <c r="E158" s="260"/>
      <c r="F158" s="261"/>
      <c r="G158" s="248">
        <f>G157+G152</f>
        <v>4840.6399999999994</v>
      </c>
    </row>
    <row r="159" spans="1:17">
      <c r="A159" s="559"/>
      <c r="B159" s="655" t="s">
        <v>667</v>
      </c>
      <c r="C159" s="656"/>
      <c r="D159" s="656"/>
      <c r="E159" s="656"/>
      <c r="F159" s="657"/>
      <c r="G159" s="658">
        <f>G158</f>
        <v>4840.6399999999994</v>
      </c>
    </row>
    <row r="160" spans="1:17">
      <c r="A160" s="560"/>
      <c r="B160" s="553" t="s">
        <v>163</v>
      </c>
      <c r="C160" s="554"/>
      <c r="D160" s="554"/>
      <c r="E160" s="554"/>
      <c r="F160" s="555"/>
      <c r="G160" s="556">
        <v>29043.84</v>
      </c>
    </row>
    <row r="166" spans="1:10">
      <c r="D166" s="176"/>
      <c r="E166" s="176"/>
      <c r="F166" s="176"/>
      <c r="G166" s="176"/>
    </row>
    <row r="167" spans="1:10">
      <c r="D167" t="s">
        <v>930</v>
      </c>
    </row>
    <row r="168" spans="1:10">
      <c r="D168" t="s">
        <v>931</v>
      </c>
    </row>
    <row r="169" spans="1:10">
      <c r="D169" t="s">
        <v>668</v>
      </c>
    </row>
    <row r="172" spans="1:10">
      <c r="A172" s="589"/>
      <c r="B172" s="794"/>
      <c r="C172" s="794"/>
      <c r="D172" s="794"/>
      <c r="E172" s="794"/>
      <c r="F172" s="794"/>
      <c r="G172" s="795"/>
      <c r="H172" s="795"/>
      <c r="I172" s="796"/>
      <c r="J172" s="797"/>
    </row>
    <row r="173" spans="1:10">
      <c r="A173" s="784"/>
      <c r="B173" s="785"/>
      <c r="C173" s="785"/>
      <c r="D173" s="785"/>
      <c r="E173" s="785"/>
      <c r="F173" s="785"/>
      <c r="G173" s="786"/>
      <c r="H173" s="786"/>
      <c r="I173" s="790"/>
      <c r="J173" s="790"/>
    </row>
    <row r="174" spans="1:10">
      <c r="A174" s="784"/>
      <c r="B174" s="785"/>
      <c r="C174" s="785"/>
      <c r="D174" s="785"/>
      <c r="E174" s="785"/>
      <c r="F174" s="785"/>
      <c r="G174" s="786"/>
      <c r="H174" s="786"/>
      <c r="I174" s="790"/>
      <c r="J174" s="790"/>
    </row>
    <row r="175" spans="1:10">
      <c r="A175" s="784"/>
      <c r="B175" s="785"/>
      <c r="C175" s="785"/>
      <c r="D175" s="785"/>
      <c r="E175" s="785"/>
      <c r="F175" s="785"/>
      <c r="G175" s="786"/>
      <c r="H175" s="786"/>
      <c r="I175" s="790"/>
      <c r="J175" s="790"/>
    </row>
    <row r="176" spans="1:10">
      <c r="A176" s="800"/>
      <c r="B176" s="800"/>
      <c r="C176" s="800"/>
      <c r="D176" s="800"/>
      <c r="E176" s="800"/>
      <c r="F176" s="800"/>
      <c r="G176" s="800"/>
      <c r="H176" s="800"/>
      <c r="I176" s="800"/>
      <c r="J176" s="800"/>
    </row>
    <row r="177" spans="1:10">
      <c r="A177" s="590"/>
      <c r="B177" s="801"/>
      <c r="C177" s="801"/>
      <c r="D177" s="591"/>
      <c r="E177" s="801"/>
      <c r="F177" s="801"/>
      <c r="G177" s="801"/>
      <c r="H177" s="801"/>
      <c r="I177" s="801"/>
      <c r="J177" s="801"/>
    </row>
    <row r="178" spans="1:10">
      <c r="A178" s="592"/>
      <c r="B178" s="798"/>
      <c r="C178" s="798"/>
      <c r="D178" s="593"/>
      <c r="E178" s="798"/>
      <c r="F178" s="798"/>
      <c r="G178" s="799"/>
      <c r="H178" s="799"/>
      <c r="I178" s="798"/>
      <c r="J178" s="798"/>
    </row>
    <row r="179" spans="1:10">
      <c r="A179" s="592"/>
      <c r="B179" s="798"/>
      <c r="C179" s="798"/>
      <c r="D179" s="593"/>
      <c r="E179" s="798"/>
      <c r="F179" s="798"/>
      <c r="G179" s="799"/>
      <c r="H179" s="799"/>
      <c r="I179" s="798"/>
      <c r="J179" s="798"/>
    </row>
    <row r="180" spans="1:10">
      <c r="A180" s="592"/>
      <c r="B180" s="798"/>
      <c r="C180" s="798"/>
      <c r="D180" s="593"/>
      <c r="E180" s="798"/>
      <c r="F180" s="798"/>
      <c r="G180" s="799"/>
      <c r="H180" s="799"/>
      <c r="I180" s="798"/>
      <c r="J180" s="798"/>
    </row>
    <row r="181" spans="1:10">
      <c r="A181" s="592"/>
      <c r="B181" s="798"/>
      <c r="C181" s="798"/>
      <c r="D181" s="593"/>
      <c r="E181" s="798"/>
      <c r="F181" s="798"/>
      <c r="G181" s="799"/>
      <c r="H181" s="799"/>
      <c r="I181" s="798"/>
      <c r="J181" s="798"/>
    </row>
    <row r="182" spans="1:10">
      <c r="A182" s="594"/>
      <c r="B182" s="798"/>
      <c r="C182" s="798"/>
      <c r="D182" s="593"/>
      <c r="E182" s="798"/>
      <c r="F182" s="798"/>
      <c r="G182" s="799"/>
      <c r="H182" s="799"/>
      <c r="I182" s="798"/>
      <c r="J182" s="798"/>
    </row>
    <row r="183" spans="1:10">
      <c r="A183" s="594"/>
      <c r="B183" s="798"/>
      <c r="C183" s="798"/>
      <c r="D183" s="593"/>
      <c r="E183" s="798"/>
      <c r="F183" s="798"/>
      <c r="G183" s="799"/>
      <c r="H183" s="799"/>
      <c r="I183" s="798"/>
      <c r="J183" s="798"/>
    </row>
    <row r="184" spans="1:10">
      <c r="A184" s="802"/>
      <c r="B184" s="802"/>
      <c r="C184" s="802"/>
      <c r="D184" s="802"/>
      <c r="E184" s="802"/>
      <c r="F184" s="802"/>
      <c r="G184" s="802"/>
      <c r="H184" s="802"/>
      <c r="I184" s="801"/>
      <c r="J184" s="801"/>
    </row>
    <row r="185" spans="1:10">
      <c r="A185" s="801"/>
      <c r="B185" s="801"/>
      <c r="C185" s="801"/>
      <c r="D185" s="801"/>
      <c r="E185" s="801"/>
      <c r="F185" s="801"/>
      <c r="G185" s="801"/>
      <c r="H185" s="801"/>
      <c r="I185" s="801"/>
      <c r="J185" s="801"/>
    </row>
    <row r="186" spans="1:10">
      <c r="A186" s="800"/>
      <c r="B186" s="800"/>
      <c r="C186" s="800"/>
      <c r="D186" s="800"/>
      <c r="E186" s="800"/>
      <c r="F186" s="800"/>
      <c r="G186" s="800"/>
      <c r="H186" s="800"/>
      <c r="I186" s="800"/>
      <c r="J186" s="800"/>
    </row>
    <row r="187" spans="1:10">
      <c r="A187" s="590"/>
      <c r="B187" s="801"/>
      <c r="C187" s="801"/>
      <c r="D187" s="591"/>
      <c r="E187" s="801"/>
      <c r="F187" s="801"/>
      <c r="G187" s="801"/>
      <c r="H187" s="801"/>
      <c r="I187" s="801"/>
      <c r="J187" s="801"/>
    </row>
    <row r="188" spans="1:10">
      <c r="A188" s="594"/>
      <c r="B188" s="798"/>
      <c r="C188" s="798"/>
      <c r="D188" s="593"/>
      <c r="E188" s="798"/>
      <c r="F188" s="798"/>
      <c r="G188" s="799"/>
      <c r="H188" s="799"/>
      <c r="I188" s="798"/>
      <c r="J188" s="798"/>
    </row>
    <row r="189" spans="1:10">
      <c r="A189" s="802"/>
      <c r="B189" s="802"/>
      <c r="C189" s="802"/>
      <c r="D189" s="802"/>
      <c r="E189" s="802"/>
      <c r="F189" s="802"/>
      <c r="G189" s="802"/>
      <c r="H189" s="802"/>
      <c r="I189" s="801"/>
      <c r="J189" s="801"/>
    </row>
    <row r="190" spans="1:10">
      <c r="A190" s="801"/>
      <c r="B190" s="801"/>
      <c r="C190" s="801"/>
      <c r="D190" s="801"/>
      <c r="E190" s="801"/>
      <c r="F190" s="801"/>
      <c r="G190" s="801"/>
      <c r="H190" s="801"/>
      <c r="I190" s="801"/>
      <c r="J190" s="801"/>
    </row>
    <row r="191" spans="1:10">
      <c r="A191" s="800"/>
      <c r="B191" s="800"/>
      <c r="C191" s="800"/>
      <c r="D191" s="800"/>
      <c r="E191" s="800"/>
      <c r="F191" s="800"/>
      <c r="G191" s="800"/>
      <c r="H191" s="800"/>
      <c r="I191" s="800"/>
      <c r="J191" s="800"/>
    </row>
    <row r="192" spans="1:10">
      <c r="A192" s="590"/>
      <c r="B192" s="801"/>
      <c r="C192" s="801"/>
      <c r="D192" s="591"/>
      <c r="E192" s="801"/>
      <c r="F192" s="801"/>
      <c r="G192" s="801"/>
      <c r="H192" s="801"/>
      <c r="I192" s="801"/>
      <c r="J192" s="801"/>
    </row>
    <row r="193" spans="1:10">
      <c r="A193" s="594"/>
      <c r="B193" s="803"/>
      <c r="C193" s="804"/>
      <c r="D193" s="596"/>
      <c r="E193" s="803"/>
      <c r="F193" s="805"/>
      <c r="G193" s="806"/>
      <c r="H193" s="805"/>
      <c r="I193" s="803"/>
      <c r="J193" s="805"/>
    </row>
    <row r="194" spans="1:10">
      <c r="A194" s="596"/>
      <c r="B194" s="803"/>
      <c r="C194" s="804"/>
      <c r="D194" s="596"/>
      <c r="E194" s="803"/>
      <c r="F194" s="805"/>
      <c r="G194" s="806"/>
      <c r="H194" s="805"/>
      <c r="I194" s="803"/>
      <c r="J194" s="805"/>
    </row>
    <row r="195" spans="1:10">
      <c r="A195" s="595"/>
      <c r="B195" s="803"/>
      <c r="C195" s="804"/>
      <c r="D195" s="597"/>
      <c r="E195" s="803"/>
      <c r="F195" s="805"/>
      <c r="G195" s="806"/>
      <c r="H195" s="805"/>
      <c r="I195" s="803"/>
      <c r="J195" s="805"/>
    </row>
    <row r="196" spans="1:10">
      <c r="A196" s="595"/>
      <c r="B196" s="803"/>
      <c r="C196" s="804"/>
      <c r="D196" s="597"/>
      <c r="E196" s="803"/>
      <c r="F196" s="805"/>
      <c r="G196" s="806"/>
      <c r="H196" s="805"/>
      <c r="I196" s="803"/>
      <c r="J196" s="805"/>
    </row>
    <row r="197" spans="1:10">
      <c r="A197" s="595"/>
      <c r="B197" s="803"/>
      <c r="C197" s="804"/>
      <c r="D197" s="597"/>
      <c r="E197" s="803"/>
      <c r="F197" s="805"/>
      <c r="G197" s="806"/>
      <c r="H197" s="805"/>
      <c r="I197" s="803"/>
      <c r="J197" s="805"/>
    </row>
    <row r="198" spans="1:10">
      <c r="A198" s="596"/>
      <c r="B198" s="803"/>
      <c r="C198" s="804"/>
      <c r="D198" s="596"/>
      <c r="E198" s="803"/>
      <c r="F198" s="805"/>
      <c r="G198" s="806"/>
      <c r="H198" s="805"/>
      <c r="I198" s="803"/>
      <c r="J198" s="805"/>
    </row>
    <row r="199" spans="1:10">
      <c r="A199" s="596"/>
      <c r="B199" s="803"/>
      <c r="C199" s="804"/>
      <c r="D199" s="596"/>
      <c r="E199" s="803"/>
      <c r="F199" s="805"/>
      <c r="G199" s="806"/>
      <c r="H199" s="805"/>
      <c r="I199" s="803"/>
      <c r="J199" s="805"/>
    </row>
    <row r="200" spans="1:10">
      <c r="A200" s="596"/>
      <c r="B200" s="803"/>
      <c r="C200" s="804"/>
      <c r="D200" s="596"/>
      <c r="E200" s="803"/>
      <c r="F200" s="805"/>
      <c r="G200" s="806"/>
      <c r="H200" s="805"/>
      <c r="I200" s="803"/>
      <c r="J200" s="805"/>
    </row>
    <row r="201" spans="1:10">
      <c r="A201" s="596"/>
      <c r="B201" s="803"/>
      <c r="C201" s="804"/>
      <c r="D201" s="596"/>
      <c r="E201" s="803"/>
      <c r="F201" s="805"/>
      <c r="G201" s="806"/>
      <c r="H201" s="805"/>
      <c r="I201" s="803"/>
      <c r="J201" s="805"/>
    </row>
    <row r="202" spans="1:10">
      <c r="A202" s="595"/>
      <c r="B202" s="803"/>
      <c r="C202" s="804"/>
      <c r="D202" s="597"/>
      <c r="E202" s="803"/>
      <c r="F202" s="805"/>
      <c r="G202" s="806"/>
      <c r="H202" s="805"/>
      <c r="I202" s="803"/>
      <c r="J202" s="805"/>
    </row>
    <row r="203" spans="1:10">
      <c r="A203" s="595"/>
      <c r="B203" s="803"/>
      <c r="C203" s="804"/>
      <c r="D203" s="597"/>
      <c r="E203" s="803"/>
      <c r="F203" s="805"/>
      <c r="G203" s="806"/>
      <c r="H203" s="805"/>
      <c r="I203" s="803"/>
      <c r="J203" s="805"/>
    </row>
    <row r="204" spans="1:10">
      <c r="A204" s="595"/>
      <c r="B204" s="803"/>
      <c r="C204" s="804"/>
      <c r="D204" s="597"/>
      <c r="E204" s="803"/>
      <c r="F204" s="805"/>
      <c r="G204" s="806"/>
      <c r="H204" s="805"/>
      <c r="I204" s="803"/>
      <c r="J204" s="805"/>
    </row>
    <row r="205" spans="1:10">
      <c r="A205" s="595"/>
      <c r="B205" s="803"/>
      <c r="C205" s="804"/>
      <c r="D205" s="597"/>
      <c r="E205" s="803"/>
      <c r="F205" s="805"/>
      <c r="G205" s="806"/>
      <c r="H205" s="807"/>
      <c r="I205" s="803"/>
      <c r="J205" s="805"/>
    </row>
    <row r="206" spans="1:10">
      <c r="A206" s="802"/>
      <c r="B206" s="802"/>
      <c r="C206" s="802"/>
      <c r="D206" s="802"/>
      <c r="E206" s="802"/>
      <c r="F206" s="802"/>
      <c r="G206" s="802"/>
      <c r="H206" s="802"/>
      <c r="I206" s="801"/>
      <c r="J206" s="801"/>
    </row>
    <row r="207" spans="1:10">
      <c r="A207" s="801"/>
      <c r="B207" s="801"/>
      <c r="C207" s="801"/>
      <c r="D207" s="801"/>
      <c r="E207" s="801"/>
      <c r="F207" s="801"/>
      <c r="G207" s="801"/>
      <c r="H207" s="801"/>
      <c r="I207" s="801"/>
      <c r="J207" s="801"/>
    </row>
    <row r="208" spans="1:10">
      <c r="A208" s="800"/>
      <c r="B208" s="800"/>
      <c r="C208" s="800"/>
      <c r="D208" s="800"/>
      <c r="E208" s="800"/>
      <c r="F208" s="800"/>
      <c r="G208" s="800"/>
      <c r="H208" s="800"/>
      <c r="I208" s="800"/>
      <c r="J208" s="800"/>
    </row>
    <row r="209" spans="1:10">
      <c r="A209" s="590"/>
      <c r="B209" s="801"/>
      <c r="C209" s="801"/>
      <c r="D209" s="591"/>
      <c r="E209" s="801"/>
      <c r="F209" s="801"/>
      <c r="G209" s="801"/>
      <c r="H209" s="801"/>
      <c r="I209" s="801"/>
      <c r="J209" s="801"/>
    </row>
    <row r="210" spans="1:10">
      <c r="A210" s="592"/>
      <c r="B210" s="798"/>
      <c r="C210" s="798"/>
      <c r="D210" s="593"/>
      <c r="E210" s="798"/>
      <c r="F210" s="798"/>
      <c r="G210" s="798"/>
      <c r="H210" s="798"/>
      <c r="I210" s="798"/>
      <c r="J210" s="798"/>
    </row>
    <row r="211" spans="1:10">
      <c r="A211" s="802"/>
      <c r="B211" s="802"/>
      <c r="C211" s="802"/>
      <c r="D211" s="802"/>
      <c r="E211" s="802"/>
      <c r="F211" s="802"/>
      <c r="G211" s="802"/>
      <c r="H211" s="802"/>
      <c r="I211" s="801"/>
      <c r="J211" s="801"/>
    </row>
    <row r="212" spans="1:10">
      <c r="A212" s="801"/>
      <c r="B212" s="801"/>
      <c r="C212" s="801"/>
      <c r="D212" s="801"/>
      <c r="E212" s="801"/>
      <c r="F212" s="801"/>
      <c r="G212" s="801"/>
      <c r="H212" s="801"/>
      <c r="I212" s="801"/>
      <c r="J212" s="801"/>
    </row>
    <row r="213" spans="1:10">
      <c r="A213" s="800"/>
      <c r="B213" s="800"/>
      <c r="C213" s="800"/>
      <c r="D213" s="800"/>
      <c r="E213" s="800"/>
      <c r="F213" s="800"/>
      <c r="G213" s="800"/>
      <c r="H213" s="800"/>
      <c r="I213" s="800"/>
      <c r="J213" s="800"/>
    </row>
    <row r="214" spans="1:10">
      <c r="A214" s="598"/>
      <c r="B214" s="808"/>
      <c r="C214" s="808"/>
      <c r="D214" s="808"/>
      <c r="E214" s="808"/>
      <c r="F214" s="808"/>
      <c r="G214" s="808"/>
      <c r="H214" s="808"/>
      <c r="I214" s="808"/>
      <c r="J214" s="808"/>
    </row>
    <row r="215" spans="1:10">
      <c r="A215" s="598"/>
      <c r="B215" s="808"/>
      <c r="C215" s="808"/>
      <c r="D215" s="808"/>
      <c r="E215" s="808"/>
      <c r="F215" s="808"/>
      <c r="G215" s="808"/>
      <c r="H215" s="808"/>
      <c r="I215" s="809"/>
      <c r="J215" s="808"/>
    </row>
    <row r="216" spans="1:10">
      <c r="A216" s="598"/>
      <c r="B216" s="808"/>
      <c r="C216" s="808"/>
      <c r="D216" s="808"/>
      <c r="E216" s="808"/>
      <c r="F216" s="808"/>
      <c r="G216" s="808"/>
      <c r="H216" s="808"/>
      <c r="I216" s="809"/>
      <c r="J216" s="808"/>
    </row>
    <row r="217" spans="1:10">
      <c r="A217" s="598"/>
      <c r="B217" s="808"/>
      <c r="C217" s="808"/>
      <c r="D217" s="808"/>
      <c r="E217" s="808"/>
      <c r="F217" s="808"/>
      <c r="G217" s="808"/>
      <c r="H217" s="808"/>
      <c r="I217" s="809"/>
      <c r="J217" s="808"/>
    </row>
    <row r="218" spans="1:10">
      <c r="A218" s="598"/>
      <c r="B218" s="808"/>
      <c r="C218" s="808"/>
      <c r="D218" s="808"/>
      <c r="E218" s="808"/>
      <c r="F218" s="808"/>
      <c r="G218" s="808"/>
      <c r="H218" s="808"/>
      <c r="I218" s="809"/>
      <c r="J218" s="808"/>
    </row>
    <row r="219" spans="1:10">
      <c r="A219" s="808"/>
      <c r="B219" s="808"/>
      <c r="C219" s="808"/>
      <c r="D219" s="808"/>
      <c r="E219" s="810"/>
      <c r="F219" s="810"/>
      <c r="G219" s="810"/>
      <c r="H219" s="810"/>
      <c r="I219" s="811"/>
      <c r="J219" s="812"/>
    </row>
    <row r="220" spans="1:10">
      <c r="A220" s="808"/>
      <c r="B220" s="808"/>
      <c r="C220" s="808"/>
      <c r="D220" s="808"/>
      <c r="E220" s="808"/>
      <c r="F220" s="808"/>
      <c r="G220" s="808"/>
      <c r="H220" s="599"/>
      <c r="I220" s="808"/>
      <c r="J220" s="808"/>
    </row>
    <row r="221" spans="1:10">
      <c r="A221" s="808"/>
      <c r="B221" s="808"/>
      <c r="C221" s="808"/>
      <c r="D221" s="808"/>
      <c r="E221" s="808"/>
      <c r="F221" s="808"/>
      <c r="G221" s="808"/>
      <c r="H221" s="599"/>
      <c r="I221" s="814"/>
      <c r="J221" s="814"/>
    </row>
    <row r="222" spans="1:10">
      <c r="A222" s="808"/>
      <c r="B222" s="808"/>
      <c r="C222" s="808"/>
      <c r="D222" s="808"/>
      <c r="E222" s="810"/>
      <c r="F222" s="810"/>
      <c r="G222" s="810"/>
      <c r="H222" s="810"/>
      <c r="I222" s="815"/>
      <c r="J222" s="816"/>
    </row>
    <row r="223" spans="1:10">
      <c r="A223" s="813"/>
      <c r="B223" s="813"/>
      <c r="C223" s="813"/>
      <c r="D223" s="813"/>
      <c r="E223" s="813"/>
      <c r="F223" s="813"/>
      <c r="G223" s="813"/>
      <c r="H223" s="813"/>
      <c r="I223" s="813"/>
      <c r="J223" s="813"/>
    </row>
    <row r="224" spans="1:10">
      <c r="A224" s="34"/>
      <c r="B224" s="34"/>
      <c r="C224" s="34"/>
      <c r="D224" s="34"/>
      <c r="E224" s="34"/>
      <c r="F224" s="34"/>
      <c r="G224" s="34"/>
      <c r="H224" s="34"/>
      <c r="I224" s="34"/>
      <c r="J224" s="34"/>
    </row>
    <row r="225" spans="1:10">
      <c r="A225" s="34"/>
      <c r="B225" s="34"/>
      <c r="C225" s="34"/>
      <c r="D225" s="34"/>
      <c r="E225" s="34"/>
      <c r="F225" s="34"/>
      <c r="G225" s="34"/>
      <c r="H225" s="34"/>
      <c r="I225" s="34"/>
      <c r="J225" s="34"/>
    </row>
    <row r="226" spans="1:10">
      <c r="A226" s="34"/>
      <c r="B226" s="34"/>
      <c r="C226" s="34"/>
      <c r="D226" s="34"/>
      <c r="E226" s="34"/>
      <c r="F226" s="34"/>
      <c r="G226" s="34"/>
      <c r="H226" s="34"/>
      <c r="I226" s="34"/>
      <c r="J226" s="34"/>
    </row>
  </sheetData>
  <mergeCells count="162">
    <mergeCell ref="A223:J223"/>
    <mergeCell ref="A221:D221"/>
    <mergeCell ref="E221:G221"/>
    <mergeCell ref="I221:J221"/>
    <mergeCell ref="A222:D222"/>
    <mergeCell ref="E222:H222"/>
    <mergeCell ref="I222:J222"/>
    <mergeCell ref="A219:D219"/>
    <mergeCell ref="E219:H219"/>
    <mergeCell ref="I219:J219"/>
    <mergeCell ref="A220:D220"/>
    <mergeCell ref="E220:G220"/>
    <mergeCell ref="I220:J220"/>
    <mergeCell ref="B217:D217"/>
    <mergeCell ref="E217:H217"/>
    <mergeCell ref="I217:J217"/>
    <mergeCell ref="B218:D218"/>
    <mergeCell ref="E218:H218"/>
    <mergeCell ref="I218:J218"/>
    <mergeCell ref="B214:D214"/>
    <mergeCell ref="E214:J214"/>
    <mergeCell ref="B216:D216"/>
    <mergeCell ref="E216:H216"/>
    <mergeCell ref="I216:J216"/>
    <mergeCell ref="B215:D215"/>
    <mergeCell ref="E215:H215"/>
    <mergeCell ref="I215:J215"/>
    <mergeCell ref="E210:F210"/>
    <mergeCell ref="G210:H210"/>
    <mergeCell ref="I210:J210"/>
    <mergeCell ref="A213:J213"/>
    <mergeCell ref="A211:H211"/>
    <mergeCell ref="I211:J211"/>
    <mergeCell ref="A212:J212"/>
    <mergeCell ref="B210:C210"/>
    <mergeCell ref="B209:C209"/>
    <mergeCell ref="E209:F209"/>
    <mergeCell ref="G209:H209"/>
    <mergeCell ref="I209:J209"/>
    <mergeCell ref="A206:H206"/>
    <mergeCell ref="I206:J206"/>
    <mergeCell ref="A207:J207"/>
    <mergeCell ref="A208:J208"/>
    <mergeCell ref="B205:C205"/>
    <mergeCell ref="E205:F205"/>
    <mergeCell ref="G205:H205"/>
    <mergeCell ref="I205:J205"/>
    <mergeCell ref="B204:C204"/>
    <mergeCell ref="E204:F204"/>
    <mergeCell ref="G204:H204"/>
    <mergeCell ref="I204:J204"/>
    <mergeCell ref="B203:C203"/>
    <mergeCell ref="E203:F203"/>
    <mergeCell ref="G203:H203"/>
    <mergeCell ref="I203:J203"/>
    <mergeCell ref="B202:C202"/>
    <mergeCell ref="E202:F202"/>
    <mergeCell ref="G202:H202"/>
    <mergeCell ref="I202:J202"/>
    <mergeCell ref="B201:C201"/>
    <mergeCell ref="E201:F201"/>
    <mergeCell ref="G201:H201"/>
    <mergeCell ref="I201:J201"/>
    <mergeCell ref="B200:C200"/>
    <mergeCell ref="E200:F200"/>
    <mergeCell ref="G200:H200"/>
    <mergeCell ref="I200:J200"/>
    <mergeCell ref="B199:C199"/>
    <mergeCell ref="E199:F199"/>
    <mergeCell ref="G199:H199"/>
    <mergeCell ref="I199:J199"/>
    <mergeCell ref="B198:C198"/>
    <mergeCell ref="E198:F198"/>
    <mergeCell ref="G198:H198"/>
    <mergeCell ref="I198:J198"/>
    <mergeCell ref="B197:C197"/>
    <mergeCell ref="E197:F197"/>
    <mergeCell ref="G197:H197"/>
    <mergeCell ref="I197:J197"/>
    <mergeCell ref="B196:C196"/>
    <mergeCell ref="E196:F196"/>
    <mergeCell ref="G196:H196"/>
    <mergeCell ref="I196:J196"/>
    <mergeCell ref="B195:C195"/>
    <mergeCell ref="E195:F195"/>
    <mergeCell ref="G195:H195"/>
    <mergeCell ref="I195:J195"/>
    <mergeCell ref="B194:C194"/>
    <mergeCell ref="E194:F194"/>
    <mergeCell ref="G194:H194"/>
    <mergeCell ref="I194:J194"/>
    <mergeCell ref="B193:C193"/>
    <mergeCell ref="E193:F193"/>
    <mergeCell ref="G193:H193"/>
    <mergeCell ref="I193:J193"/>
    <mergeCell ref="G188:H188"/>
    <mergeCell ref="I188:J188"/>
    <mergeCell ref="A190:J190"/>
    <mergeCell ref="A191:J191"/>
    <mergeCell ref="A189:H189"/>
    <mergeCell ref="I189:J189"/>
    <mergeCell ref="B192:C192"/>
    <mergeCell ref="E192:F192"/>
    <mergeCell ref="G192:H192"/>
    <mergeCell ref="I192:J192"/>
    <mergeCell ref="A184:H184"/>
    <mergeCell ref="I184:J184"/>
    <mergeCell ref="B188:C188"/>
    <mergeCell ref="E188:F188"/>
    <mergeCell ref="A185:J185"/>
    <mergeCell ref="A186:J186"/>
    <mergeCell ref="B187:C187"/>
    <mergeCell ref="E187:F187"/>
    <mergeCell ref="G187:H187"/>
    <mergeCell ref="I187:J187"/>
    <mergeCell ref="B183:C183"/>
    <mergeCell ref="E183:F183"/>
    <mergeCell ref="G183:H183"/>
    <mergeCell ref="I183:J183"/>
    <mergeCell ref="B182:C182"/>
    <mergeCell ref="E182:F182"/>
    <mergeCell ref="G182:H182"/>
    <mergeCell ref="I182:J182"/>
    <mergeCell ref="B181:C181"/>
    <mergeCell ref="E181:F181"/>
    <mergeCell ref="G181:H181"/>
    <mergeCell ref="I181:J181"/>
    <mergeCell ref="B180:C180"/>
    <mergeCell ref="E180:F180"/>
    <mergeCell ref="G180:H180"/>
    <mergeCell ref="I180:J180"/>
    <mergeCell ref="B179:C179"/>
    <mergeCell ref="E179:F179"/>
    <mergeCell ref="G179:H179"/>
    <mergeCell ref="I179:J179"/>
    <mergeCell ref="B178:C178"/>
    <mergeCell ref="E178:F178"/>
    <mergeCell ref="G178:H178"/>
    <mergeCell ref="I178:J178"/>
    <mergeCell ref="A176:J176"/>
    <mergeCell ref="B177:C177"/>
    <mergeCell ref="E177:F177"/>
    <mergeCell ref="G177:H177"/>
    <mergeCell ref="I177:J177"/>
    <mergeCell ref="I173:J175"/>
    <mergeCell ref="B42:G42"/>
    <mergeCell ref="B5:G5"/>
    <mergeCell ref="B64:G64"/>
    <mergeCell ref="B172:F172"/>
    <mergeCell ref="G172:H172"/>
    <mergeCell ref="I172:J172"/>
    <mergeCell ref="B80:G80"/>
    <mergeCell ref="B146:G146"/>
    <mergeCell ref="B97:G97"/>
    <mergeCell ref="A1:G1"/>
    <mergeCell ref="A2:G2"/>
    <mergeCell ref="A3:G3"/>
    <mergeCell ref="A173:A175"/>
    <mergeCell ref="B173:F175"/>
    <mergeCell ref="G173:H175"/>
    <mergeCell ref="B114:G114"/>
    <mergeCell ref="B129:G129"/>
  </mergeCells>
  <phoneticPr fontId="15" type="noConversion"/>
  <pageMargins left="0.51181102362204722" right="0.51181102362204722" top="0.78740157480314965" bottom="0.78740157480314965" header="0.31496062992125984" footer="0.31496062992125984"/>
  <pageSetup paperSize="9" orientation="portrait" r:id="rId1"/>
  <rowBreaks count="1" manualBreakCount="1">
    <brk id="63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7</vt:i4>
      </vt:variant>
    </vt:vector>
  </HeadingPairs>
  <TitlesOfParts>
    <vt:vector size="11" baseType="lpstr">
      <vt:lpstr>MEMORIA DE CALCULO</vt:lpstr>
      <vt:lpstr>PLANILHA</vt:lpstr>
      <vt:lpstr>CRONOGRAMA</vt:lpstr>
      <vt:lpstr>COMPOSIÇÕES</vt:lpstr>
      <vt:lpstr>COMPOSIÇÕES!Area_de_impressao</vt:lpstr>
      <vt:lpstr>CRONOGRAMA!Area_de_impressao</vt:lpstr>
      <vt:lpstr>'MEMORIA DE CALCULO'!Area_de_impressao</vt:lpstr>
      <vt:lpstr>PLANILHA!Area_de_impressao</vt:lpstr>
      <vt:lpstr>COMPOSIÇÕES!Titulos_de_impressao</vt:lpstr>
      <vt:lpstr>'MEMORIA DE CALCULO'!Titulos_de_impressao</vt:lpstr>
      <vt:lpstr>PLANILHA!Titulos_de_impressao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</dc:creator>
  <cp:lastModifiedBy>Bruna Gabrecht Castiglioni</cp:lastModifiedBy>
  <cp:lastPrinted>2016-05-03T17:19:49Z</cp:lastPrinted>
  <dcterms:created xsi:type="dcterms:W3CDTF">2011-02-08T10:33:22Z</dcterms:created>
  <dcterms:modified xsi:type="dcterms:W3CDTF">2016-05-04T18:29:21Z</dcterms:modified>
</cp:coreProperties>
</file>